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ж-ф 08 (9)" sheetId="1" r:id="rId1"/>
    <sheet name="ж-ф 08 (8)" sheetId="2" r:id="rId2"/>
  </sheets>
  <definedNames>
    <definedName name="_xlnm._FilterDatabase" localSheetId="1" hidden="1">'ж-ф 08 (8)'!$A$1:$C$10</definedName>
    <definedName name="_xlnm._FilterDatabase" localSheetId="0" hidden="1">'ж-ф 08 (9)'!$A$1:$C$25</definedName>
    <definedName name="SHARED_FORMULA_15_9_15_9_1">SUM(#REF!)</definedName>
    <definedName name="SHARED_FORMULA_16_9_16_9_1">SUM(#REF!)</definedName>
    <definedName name="SHARED_FORMULA_2_33_2_33_1">SUM(#REF!)</definedName>
    <definedName name="_xlnm.Print_Area" localSheetId="1">'ж-ф 08 (8)'!$A$2:$AS$24</definedName>
    <definedName name="_xlnm.Print_Area" localSheetId="0">'ж-ф 08 (9)'!$A$1:$BK$30</definedName>
  </definedNames>
  <calcPr fullCalcOnLoad="1"/>
</workbook>
</file>

<file path=xl/sharedStrings.xml><?xml version="1.0" encoding="utf-8"?>
<sst xmlns="http://schemas.openxmlformats.org/spreadsheetml/2006/main" count="234" uniqueCount="103">
  <si>
    <t>№</t>
  </si>
  <si>
    <t xml:space="preserve">Адрес дома </t>
  </si>
  <si>
    <t>Общая площадь,кв.м.</t>
  </si>
  <si>
    <t>Установка регистров</t>
  </si>
  <si>
    <t>Замена задвижки</t>
  </si>
  <si>
    <t>Ремонт кровли</t>
  </si>
  <si>
    <t>Смена вентилей, сгонов, отводов</t>
  </si>
  <si>
    <t>Утепление межпанельных швов</t>
  </si>
  <si>
    <t>Промывка системы отопления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</si>
  <si>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</si>
  <si>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ХГВС  на ППРС</t>
  </si>
  <si>
    <t>Замена трубопроводов КНС на ПВХ</t>
  </si>
  <si>
    <t>Квартал 61</t>
  </si>
  <si>
    <t>диаметр</t>
  </si>
  <si>
    <t>подъезд</t>
  </si>
  <si>
    <t>квартира</t>
  </si>
  <si>
    <t>кол-во, м3</t>
  </si>
  <si>
    <t>пог. м.</t>
  </si>
  <si>
    <t xml:space="preserve">диаметр </t>
  </si>
  <si>
    <t>Ленина 35</t>
  </si>
  <si>
    <t>Ленина 37</t>
  </si>
  <si>
    <t>Ярославского 30/1</t>
  </si>
  <si>
    <t>Ярославского 30/2</t>
  </si>
  <si>
    <t>Итого:</t>
  </si>
  <si>
    <t>Текущий ремонт</t>
  </si>
  <si>
    <t>АЗР</t>
  </si>
  <si>
    <t>Профилактический ремонт</t>
  </si>
  <si>
    <t>Обслуживание ОДПУ</t>
  </si>
  <si>
    <t>ВСЕГО</t>
  </si>
  <si>
    <t>январь</t>
  </si>
  <si>
    <t xml:space="preserve">ферваль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</si>
  <si>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</si>
  <si>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</si>
  <si>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</si>
  <si>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</si>
  <si>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</si>
  <si>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</si>
  <si>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</si>
  <si>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</si>
  <si>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</si>
  <si>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</si>
  <si>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</si>
  <si>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февраль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</si>
  <si>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</si>
  <si>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</si>
  <si>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</si>
  <si>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</si>
  <si>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</si>
  <si>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</si>
  <si>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</si>
  <si>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</si>
  <si>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</si>
  <si>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</si>
  <si>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Выполнение по санитарной очистке ООО "Вита-2" за 2011год.</t>
  </si>
  <si>
    <t>Уборка дворовой территории</t>
  </si>
  <si>
    <t>Уборка лестничной клетки</t>
  </si>
  <si>
    <t>Уборка мусопровода</t>
  </si>
  <si>
    <t>Оформления тех. Поспартов МКД</t>
  </si>
  <si>
    <t>всего</t>
  </si>
  <si>
    <t>Замена общедомовых вентилей и сборок в техэтажах, галереях, чердаках, подъездах и эл.узлах</t>
  </si>
  <si>
    <t>Сброс снега с крыши</t>
  </si>
  <si>
    <t>Установка греющего кабеля</t>
  </si>
  <si>
    <t>п.м</t>
  </si>
  <si>
    <t>Устройство перилы на крыльцо</t>
  </si>
  <si>
    <t>под.</t>
  </si>
  <si>
    <t>Утепление вентканала</t>
  </si>
  <si>
    <t>Замена труб отопления на ППРС</t>
  </si>
  <si>
    <t>Ревизия задвижек и грязевиков</t>
  </si>
  <si>
    <t>кол-во, м</t>
  </si>
  <si>
    <t>кол-во, шт</t>
  </si>
  <si>
    <t>Косметический ремонт подъезда</t>
  </si>
  <si>
    <t>Промывка центральной канализации</t>
  </si>
  <si>
    <t>м</t>
  </si>
  <si>
    <t xml:space="preserve">Установка входных дверей </t>
  </si>
  <si>
    <t>Ревизия запорной арматуры с заменой</t>
  </si>
  <si>
    <t>Ревизия вентилей д=15-50</t>
  </si>
  <si>
    <t>кол-во, м2</t>
  </si>
  <si>
    <t>Ремонт кровли балкона</t>
  </si>
  <si>
    <t>Утепление трубопроводов ХГВС, КНС, отопления</t>
  </si>
  <si>
    <t>Генеральная уборка в подъездах</t>
  </si>
  <si>
    <t>Мытье окон, мытье фасада, уборка под домом</t>
  </si>
  <si>
    <t>Ремонт, утепление входных дверей</t>
  </si>
  <si>
    <t>Утепление в перекрытии</t>
  </si>
  <si>
    <t>подъезд, квартира</t>
  </si>
  <si>
    <t>Замена стекол</t>
  </si>
  <si>
    <t>Установка доводчика, пружины</t>
  </si>
  <si>
    <t>Ремонт подъезда</t>
  </si>
  <si>
    <t>Покраска наружного газотрубопровода</t>
  </si>
  <si>
    <t>Ревизия эл/узла</t>
  </si>
  <si>
    <t>Восстановление подъездного отопления</t>
  </si>
  <si>
    <t>Установка почтовых ящиков</t>
  </si>
  <si>
    <t>Установка ПУ</t>
  </si>
  <si>
    <t>д=50</t>
  </si>
  <si>
    <t>э/у</t>
  </si>
  <si>
    <t>да</t>
  </si>
  <si>
    <t>п.2</t>
  </si>
  <si>
    <t>д=80 (гвс)</t>
  </si>
  <si>
    <t>Выполнение по техническому обслуживанию ООО "Вита-2" за 2018 год</t>
  </si>
  <si>
    <t>п.1,2,3,4</t>
  </si>
  <si>
    <t>Замена газового крана, переопрессовка</t>
  </si>
  <si>
    <t>Покупка ПУ</t>
  </si>
  <si>
    <t>Кол-во, шт</t>
  </si>
  <si>
    <t>Поверка ПУ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</si>
</sst>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 * #,##0.00\ ;\ * \(#,##0.00\);\ * \-#\ ;@\ "/>
    <numFmt numFmtId="181" formatCode="_(* #,##0.00_);_(* \(#,##0.00\);_(* \-??_);_(@_)"/>
    <numFmt numFmtId="182" formatCode="_(* #,##0.00_);_(* \(#,##0.00\);_(* &quot;-&quot;??_);_(@_)"/>
  </numFmts>
  <fonts count="45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80" fontId="1" fillId="0" borderId="10" xfId="58" applyFont="1" applyFill="1" applyBorder="1" applyAlignment="1" applyProtection="1">
      <alignment horizontal="center"/>
      <protection/>
    </xf>
    <xf numFmtId="180" fontId="6" fillId="0" borderId="10" xfId="58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center" vertical="center" wrapText="1"/>
    </xf>
    <xf numFmtId="180" fontId="5" fillId="0" borderId="10" xfId="58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1" fillId="33" borderId="10" xfId="58" applyFont="1" applyFill="1" applyBorder="1" applyAlignment="1" applyProtection="1">
      <alignment horizontal="center"/>
      <protection/>
    </xf>
    <xf numFmtId="180" fontId="6" fillId="33" borderId="10" xfId="58" applyFont="1" applyFill="1" applyBorder="1" applyAlignment="1" applyProtection="1">
      <alignment horizontal="center"/>
      <protection/>
    </xf>
    <xf numFmtId="180" fontId="1" fillId="33" borderId="10" xfId="58" applyFont="1" applyFill="1" applyBorder="1" applyAlignment="1">
      <alignment horizontal="center"/>
    </xf>
    <xf numFmtId="180" fontId="1" fillId="33" borderId="17" xfId="58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0" fontId="1" fillId="33" borderId="10" xfId="58" applyNumberFormat="1" applyFont="1" applyFill="1" applyBorder="1" applyAlignment="1">
      <alignment/>
    </xf>
    <xf numFmtId="180" fontId="1" fillId="33" borderId="10" xfId="58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H25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BR25" sqref="BR25"/>
    </sheetView>
  </sheetViews>
  <sheetFormatPr defaultColWidth="9.140625" defaultRowHeight="14.25" customHeight="1"/>
  <cols>
    <col min="1" max="1" width="6.28125" style="1" customWidth="1"/>
    <col min="2" max="2" width="19.7109375" style="1" customWidth="1"/>
    <col min="3" max="3" width="9.140625" style="1" customWidth="1"/>
    <col min="4" max="4" width="7.7109375" style="1" hidden="1" customWidth="1"/>
    <col min="5" max="5" width="7.140625" style="1" hidden="1" customWidth="1"/>
    <col min="6" max="6" width="7.57421875" style="1" hidden="1" customWidth="1"/>
    <col min="7" max="7" width="7.7109375" style="1" customWidth="1"/>
    <col min="8" max="8" width="7.00390625" style="1" customWidth="1"/>
    <col min="9" max="9" width="6.8515625" style="51" hidden="1" customWidth="1"/>
    <col min="10" max="10" width="8.00390625" style="52" hidden="1" customWidth="1"/>
    <col min="11" max="11" width="11.28125" style="1" customWidth="1"/>
    <col min="12" max="12" width="8.421875" style="1" customWidth="1"/>
    <col min="13" max="13" width="9.28125" style="1" customWidth="1"/>
    <col min="14" max="14" width="9.57421875" style="1" customWidth="1"/>
    <col min="15" max="15" width="12.00390625" style="1" hidden="1" customWidth="1"/>
    <col min="16" max="19" width="9.421875" style="1" hidden="1" customWidth="1"/>
    <col min="20" max="20" width="9.421875" style="1" customWidth="1"/>
    <col min="21" max="23" width="8.7109375" style="1" hidden="1" customWidth="1"/>
    <col min="24" max="24" width="8.140625" style="1" customWidth="1"/>
    <col min="25" max="25" width="9.421875" style="1" customWidth="1"/>
    <col min="26" max="26" width="8.140625" style="1" hidden="1" customWidth="1"/>
    <col min="27" max="27" width="9.421875" style="1" hidden="1" customWidth="1"/>
    <col min="28" max="28" width="9.8515625" style="1" customWidth="1"/>
    <col min="29" max="29" width="7.421875" style="1" customWidth="1"/>
    <col min="30" max="30" width="9.00390625" style="1" customWidth="1"/>
    <col min="31" max="31" width="9.140625" style="3" hidden="1" customWidth="1"/>
    <col min="32" max="32" width="7.7109375" style="3" hidden="1" customWidth="1"/>
    <col min="33" max="33" width="8.28125" style="1" hidden="1" customWidth="1"/>
    <col min="34" max="34" width="7.7109375" style="1" hidden="1" customWidth="1"/>
    <col min="35" max="35" width="8.8515625" style="1" hidden="1" customWidth="1"/>
    <col min="36" max="37" width="7.421875" style="1" hidden="1" customWidth="1"/>
    <col min="38" max="38" width="8.7109375" style="1" hidden="1" customWidth="1"/>
    <col min="39" max="39" width="7.7109375" style="2" hidden="1" customWidth="1"/>
    <col min="40" max="40" width="7.00390625" style="1" hidden="1" customWidth="1"/>
    <col min="41" max="41" width="8.28125" style="1" hidden="1" customWidth="1"/>
    <col min="42" max="42" width="0" style="3" hidden="1" customWidth="1"/>
    <col min="43" max="43" width="6.7109375" style="3" hidden="1" customWidth="1"/>
    <col min="44" max="46" width="13.421875" style="1" hidden="1" customWidth="1"/>
    <col min="47" max="47" width="9.140625" style="3" customWidth="1"/>
    <col min="48" max="48" width="7.7109375" style="1" hidden="1" customWidth="1"/>
    <col min="49" max="49" width="7.57421875" style="1" hidden="1" customWidth="1"/>
    <col min="50" max="51" width="9.421875" style="1" hidden="1" customWidth="1"/>
    <col min="52" max="52" width="6.57421875" style="1" hidden="1" customWidth="1"/>
    <col min="53" max="53" width="10.57421875" style="1" hidden="1" customWidth="1"/>
    <col min="54" max="54" width="7.28125" style="1" hidden="1" customWidth="1"/>
    <col min="55" max="55" width="8.140625" style="1" hidden="1" customWidth="1"/>
    <col min="56" max="56" width="7.140625" style="1" hidden="1" customWidth="1"/>
    <col min="57" max="57" width="8.421875" style="1" hidden="1" customWidth="1"/>
    <col min="58" max="59" width="8.421875" style="1" customWidth="1"/>
    <col min="60" max="61" width="8.421875" style="1" hidden="1" customWidth="1"/>
    <col min="62" max="62" width="13.28125" style="1" customWidth="1"/>
    <col min="63" max="63" width="10.28125" style="1" hidden="1" customWidth="1"/>
    <col min="64" max="64" width="9.57421875" style="3" hidden="1" customWidth="1"/>
    <col min="65" max="65" width="5.8515625" style="50" hidden="1" customWidth="1"/>
    <col min="66" max="66" width="6.28125" style="9" hidden="1" customWidth="1"/>
    <col min="67" max="191" width="9.140625" style="3" customWidth="1"/>
    <col min="192" max="216" width="9.140625" style="29" customWidth="1"/>
    <col min="217" max="16384" width="9.140625" style="3" customWidth="1"/>
  </cols>
  <sheetData>
    <row r="1" spans="1:63" ht="15" customHeight="1">
      <c r="A1" s="2"/>
      <c r="B1" s="4"/>
      <c r="C1" s="4"/>
      <c r="D1" s="4"/>
      <c r="E1" s="4"/>
      <c r="F1" s="4"/>
      <c r="G1" s="4"/>
      <c r="H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G1" s="4"/>
      <c r="AH1" s="4"/>
      <c r="AI1" s="4"/>
      <c r="AJ1" s="4"/>
      <c r="AK1" s="4"/>
      <c r="AL1" s="4"/>
      <c r="AM1" s="4"/>
      <c r="AN1" s="4"/>
      <c r="AO1" s="4"/>
      <c r="AR1" s="4"/>
      <c r="AS1" s="4"/>
      <c r="AT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5" customHeight="1">
      <c r="A2" s="98"/>
      <c r="B2" s="98"/>
      <c r="C2" s="98"/>
      <c r="D2" s="5"/>
      <c r="E2" s="5"/>
      <c r="F2" s="5"/>
      <c r="G2" s="4"/>
      <c r="H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G2" s="4"/>
      <c r="AH2" s="4"/>
      <c r="AI2" s="4"/>
      <c r="AJ2" s="4"/>
      <c r="AK2" s="4"/>
      <c r="AL2" s="4"/>
      <c r="AM2" s="4"/>
      <c r="AN2" s="4"/>
      <c r="AO2" s="4"/>
      <c r="AR2" s="4"/>
      <c r="AS2" s="4"/>
      <c r="AT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2.75" customHeight="1">
      <c r="A3" s="99"/>
      <c r="B3" s="99"/>
      <c r="C3" s="99"/>
      <c r="D3" s="6"/>
      <c r="E3" s="6"/>
      <c r="F3" s="6"/>
      <c r="G3" s="4"/>
      <c r="H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G3" s="4"/>
      <c r="AH3" s="4"/>
      <c r="AI3" s="4"/>
      <c r="AJ3" s="4"/>
      <c r="AK3" s="4"/>
      <c r="AL3" s="4"/>
      <c r="AM3" s="4"/>
      <c r="AN3" s="4"/>
      <c r="AO3" s="4"/>
      <c r="AR3" s="4"/>
      <c r="AS3" s="4"/>
      <c r="AT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216" s="33" customFormat="1" ht="67.5" customHeight="1">
      <c r="A4" s="31" t="s">
        <v>0</v>
      </c>
      <c r="B4" s="31" t="s">
        <v>1</v>
      </c>
      <c r="C4" s="31" t="s">
        <v>2</v>
      </c>
      <c r="D4" s="87" t="s">
        <v>3</v>
      </c>
      <c r="E4" s="87"/>
      <c r="F4" s="87"/>
      <c r="G4" s="87" t="s">
        <v>4</v>
      </c>
      <c r="H4" s="87"/>
      <c r="I4" s="90" t="s">
        <v>65</v>
      </c>
      <c r="J4" s="90"/>
      <c r="K4" s="31" t="s">
        <v>70</v>
      </c>
      <c r="L4" s="88" t="s">
        <v>90</v>
      </c>
      <c r="M4" s="89"/>
      <c r="N4" s="96" t="s">
        <v>8</v>
      </c>
      <c r="O4" s="31" t="s">
        <v>71</v>
      </c>
      <c r="P4" s="87" t="s">
        <v>73</v>
      </c>
      <c r="Q4" s="87"/>
      <c r="R4" s="87" t="s">
        <v>81</v>
      </c>
      <c r="S4" s="87"/>
      <c r="T4" s="31" t="s">
        <v>88</v>
      </c>
      <c r="U4" s="31" t="s">
        <v>74</v>
      </c>
      <c r="V4" s="31" t="s">
        <v>67</v>
      </c>
      <c r="W4" s="31" t="s">
        <v>75</v>
      </c>
      <c r="X4" s="87" t="s">
        <v>5</v>
      </c>
      <c r="Y4" s="87"/>
      <c r="Z4" s="87" t="s">
        <v>77</v>
      </c>
      <c r="AA4" s="87"/>
      <c r="AB4" s="87" t="s">
        <v>9</v>
      </c>
      <c r="AC4" s="87"/>
      <c r="AD4" s="87"/>
      <c r="AE4" s="87" t="s">
        <v>59</v>
      </c>
      <c r="AF4" s="87"/>
      <c r="AG4" s="87" t="s">
        <v>66</v>
      </c>
      <c r="AH4" s="87"/>
      <c r="AI4" s="87"/>
      <c r="AJ4" s="87" t="s">
        <v>10</v>
      </c>
      <c r="AK4" s="87"/>
      <c r="AL4" s="87"/>
      <c r="AM4" s="87" t="s">
        <v>11</v>
      </c>
      <c r="AN4" s="87"/>
      <c r="AO4" s="87"/>
      <c r="AP4" s="90" t="s">
        <v>61</v>
      </c>
      <c r="AQ4" s="90"/>
      <c r="AR4" s="31" t="s">
        <v>78</v>
      </c>
      <c r="AS4" s="31" t="s">
        <v>79</v>
      </c>
      <c r="AT4" s="31" t="s">
        <v>80</v>
      </c>
      <c r="AU4" s="32" t="s">
        <v>60</v>
      </c>
      <c r="AV4" s="87" t="s">
        <v>6</v>
      </c>
      <c r="AW4" s="87"/>
      <c r="AX4" s="87" t="s">
        <v>7</v>
      </c>
      <c r="AY4" s="87"/>
      <c r="AZ4" s="88" t="s">
        <v>82</v>
      </c>
      <c r="BA4" s="89"/>
      <c r="BB4" s="88" t="s">
        <v>84</v>
      </c>
      <c r="BC4" s="89"/>
      <c r="BD4" s="88" t="s">
        <v>85</v>
      </c>
      <c r="BE4" s="89"/>
      <c r="BF4" s="61" t="s">
        <v>102</v>
      </c>
      <c r="BG4" s="61" t="s">
        <v>100</v>
      </c>
      <c r="BH4" s="61" t="s">
        <v>91</v>
      </c>
      <c r="BI4" s="61" t="s">
        <v>86</v>
      </c>
      <c r="BJ4" s="61" t="s">
        <v>99</v>
      </c>
      <c r="BK4" s="31" t="s">
        <v>87</v>
      </c>
      <c r="BL4" s="32" t="s">
        <v>89</v>
      </c>
      <c r="BM4" s="85" t="s">
        <v>63</v>
      </c>
      <c r="BN4" s="86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</row>
    <row r="5" spans="1:216" s="33" customFormat="1" ht="27" customHeight="1">
      <c r="A5" s="35"/>
      <c r="B5" s="35" t="s">
        <v>12</v>
      </c>
      <c r="C5" s="35"/>
      <c r="D5" s="31" t="s">
        <v>13</v>
      </c>
      <c r="E5" s="31" t="s">
        <v>69</v>
      </c>
      <c r="F5" s="31" t="s">
        <v>14</v>
      </c>
      <c r="G5" s="31" t="s">
        <v>13</v>
      </c>
      <c r="H5" s="31" t="s">
        <v>69</v>
      </c>
      <c r="I5" s="32" t="s">
        <v>16</v>
      </c>
      <c r="J5" s="36" t="s">
        <v>15</v>
      </c>
      <c r="K5" s="31" t="s">
        <v>14</v>
      </c>
      <c r="L5" s="31" t="s">
        <v>69</v>
      </c>
      <c r="M5" s="31" t="s">
        <v>14</v>
      </c>
      <c r="N5" s="97"/>
      <c r="O5" s="31" t="s">
        <v>72</v>
      </c>
      <c r="P5" s="31" t="s">
        <v>69</v>
      </c>
      <c r="Q5" s="31" t="s">
        <v>14</v>
      </c>
      <c r="R5" s="31" t="s">
        <v>69</v>
      </c>
      <c r="S5" s="31" t="s">
        <v>14</v>
      </c>
      <c r="T5" s="31"/>
      <c r="U5" s="31" t="s">
        <v>69</v>
      </c>
      <c r="V5" s="31" t="s">
        <v>69</v>
      </c>
      <c r="W5" s="31" t="s">
        <v>69</v>
      </c>
      <c r="X5" s="31" t="s">
        <v>76</v>
      </c>
      <c r="Y5" s="31" t="s">
        <v>15</v>
      </c>
      <c r="Z5" s="31" t="s">
        <v>76</v>
      </c>
      <c r="AA5" s="31" t="s">
        <v>15</v>
      </c>
      <c r="AB5" s="31" t="s">
        <v>18</v>
      </c>
      <c r="AC5" s="31" t="s">
        <v>68</v>
      </c>
      <c r="AD5" s="31" t="s">
        <v>14</v>
      </c>
      <c r="AE5" s="31" t="s">
        <v>18</v>
      </c>
      <c r="AF5" s="31" t="s">
        <v>69</v>
      </c>
      <c r="AG5" s="31" t="s">
        <v>13</v>
      </c>
      <c r="AH5" s="31" t="s">
        <v>68</v>
      </c>
      <c r="AI5" s="31" t="s">
        <v>15</v>
      </c>
      <c r="AJ5" s="31" t="s">
        <v>18</v>
      </c>
      <c r="AK5" s="31" t="s">
        <v>68</v>
      </c>
      <c r="AL5" s="31" t="s">
        <v>15</v>
      </c>
      <c r="AM5" s="31" t="s">
        <v>18</v>
      </c>
      <c r="AN5" s="31" t="s">
        <v>68</v>
      </c>
      <c r="AO5" s="31" t="s">
        <v>15</v>
      </c>
      <c r="AP5" s="31" t="s">
        <v>15</v>
      </c>
      <c r="AQ5" s="32" t="s">
        <v>68</v>
      </c>
      <c r="AR5" s="31" t="s">
        <v>16</v>
      </c>
      <c r="AS5" s="31"/>
      <c r="AT5" s="31"/>
      <c r="AU5" s="32"/>
      <c r="AV5" s="31" t="s">
        <v>13</v>
      </c>
      <c r="AW5" s="31" t="s">
        <v>69</v>
      </c>
      <c r="AX5" s="31" t="s">
        <v>17</v>
      </c>
      <c r="AY5" s="31" t="s">
        <v>15</v>
      </c>
      <c r="AZ5" s="31" t="s">
        <v>16</v>
      </c>
      <c r="BA5" s="31" t="s">
        <v>83</v>
      </c>
      <c r="BB5" s="31" t="s">
        <v>76</v>
      </c>
      <c r="BC5" s="31" t="s">
        <v>14</v>
      </c>
      <c r="BD5" s="31" t="s">
        <v>69</v>
      </c>
      <c r="BE5" s="31" t="s">
        <v>14</v>
      </c>
      <c r="BF5" s="31" t="s">
        <v>101</v>
      </c>
      <c r="BG5" s="31" t="s">
        <v>101</v>
      </c>
      <c r="BH5" s="31"/>
      <c r="BI5" s="31" t="s">
        <v>14</v>
      </c>
      <c r="BJ5" s="31"/>
      <c r="BK5" s="31"/>
      <c r="BL5" s="31" t="s">
        <v>14</v>
      </c>
      <c r="BM5" s="36" t="s">
        <v>62</v>
      </c>
      <c r="BN5" s="36" t="s">
        <v>64</v>
      </c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</row>
    <row r="6" spans="1:216" s="34" customFormat="1" ht="24" customHeight="1">
      <c r="A6" s="92">
        <v>1</v>
      </c>
      <c r="B6" s="92" t="s">
        <v>19</v>
      </c>
      <c r="C6" s="92">
        <v>1440.4</v>
      </c>
      <c r="D6" s="30"/>
      <c r="E6" s="30"/>
      <c r="F6" s="30"/>
      <c r="G6" s="30"/>
      <c r="H6" s="30"/>
      <c r="I6" s="30"/>
      <c r="J6" s="37"/>
      <c r="K6" s="30"/>
      <c r="L6" s="30"/>
      <c r="M6" s="30"/>
      <c r="N6" s="92" t="s">
        <v>94</v>
      </c>
      <c r="O6" s="73"/>
      <c r="P6" s="30"/>
      <c r="Q6" s="30"/>
      <c r="R6" s="30"/>
      <c r="S6" s="30"/>
      <c r="T6" s="73" t="s">
        <v>94</v>
      </c>
      <c r="U6" s="30"/>
      <c r="V6" s="30"/>
      <c r="W6" s="30"/>
      <c r="X6" s="30"/>
      <c r="Y6" s="30"/>
      <c r="Z6" s="30"/>
      <c r="AA6" s="30"/>
      <c r="AB6" s="30" t="s">
        <v>92</v>
      </c>
      <c r="AC6" s="30">
        <v>10</v>
      </c>
      <c r="AD6" s="30" t="s">
        <v>93</v>
      </c>
      <c r="AE6" s="38"/>
      <c r="AF6" s="38"/>
      <c r="AG6" s="30"/>
      <c r="AH6" s="30"/>
      <c r="AI6" s="30"/>
      <c r="AJ6" s="30"/>
      <c r="AK6" s="30"/>
      <c r="AL6" s="30"/>
      <c r="AM6" s="30"/>
      <c r="AN6" s="30"/>
      <c r="AO6" s="30"/>
      <c r="AP6" s="38"/>
      <c r="AQ6" s="38"/>
      <c r="AR6" s="73"/>
      <c r="AS6" s="73"/>
      <c r="AT6" s="73"/>
      <c r="AU6" s="93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73">
        <v>5</v>
      </c>
      <c r="BG6" s="73">
        <v>1</v>
      </c>
      <c r="BH6" s="30"/>
      <c r="BI6" s="30"/>
      <c r="BJ6" s="73" t="s">
        <v>94</v>
      </c>
      <c r="BK6" s="73"/>
      <c r="BL6" s="30"/>
      <c r="BM6" s="48"/>
      <c r="BN6" s="42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</row>
    <row r="7" spans="1:216" s="34" customFormat="1" ht="15" customHeight="1">
      <c r="A7" s="92"/>
      <c r="B7" s="92"/>
      <c r="C7" s="92"/>
      <c r="D7" s="30"/>
      <c r="E7" s="30"/>
      <c r="F7" s="30"/>
      <c r="G7" s="30"/>
      <c r="H7" s="30"/>
      <c r="I7" s="30"/>
      <c r="J7" s="37"/>
      <c r="K7" s="30"/>
      <c r="L7" s="30"/>
      <c r="M7" s="30"/>
      <c r="N7" s="92"/>
      <c r="O7" s="74"/>
      <c r="P7" s="30"/>
      <c r="Q7" s="30"/>
      <c r="R7" s="30"/>
      <c r="S7" s="30"/>
      <c r="T7" s="74"/>
      <c r="U7" s="30"/>
      <c r="V7" s="30"/>
      <c r="W7" s="30"/>
      <c r="X7" s="30"/>
      <c r="Y7" s="30"/>
      <c r="Z7" s="30"/>
      <c r="AA7" s="30"/>
      <c r="AB7" s="30"/>
      <c r="AC7" s="30"/>
      <c r="AD7" s="30"/>
      <c r="AE7" s="38"/>
      <c r="AF7" s="38"/>
      <c r="AG7" s="30"/>
      <c r="AH7" s="30"/>
      <c r="AI7" s="30"/>
      <c r="AJ7" s="30"/>
      <c r="AK7" s="30"/>
      <c r="AL7" s="30"/>
      <c r="AM7" s="30"/>
      <c r="AN7" s="30"/>
      <c r="AO7" s="30"/>
      <c r="AP7" s="38"/>
      <c r="AQ7" s="38"/>
      <c r="AR7" s="74"/>
      <c r="AS7" s="74"/>
      <c r="AT7" s="74"/>
      <c r="AU7" s="94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74"/>
      <c r="BG7" s="74"/>
      <c r="BH7" s="30"/>
      <c r="BI7" s="30"/>
      <c r="BJ7" s="74"/>
      <c r="BK7" s="74"/>
      <c r="BL7" s="30"/>
      <c r="BM7" s="48"/>
      <c r="BN7" s="42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</row>
    <row r="8" spans="1:216" s="34" customFormat="1" ht="12" customHeight="1">
      <c r="A8" s="92"/>
      <c r="B8" s="92"/>
      <c r="C8" s="92"/>
      <c r="D8" s="30"/>
      <c r="E8" s="30"/>
      <c r="F8" s="30"/>
      <c r="G8" s="30"/>
      <c r="H8" s="30"/>
      <c r="I8" s="30"/>
      <c r="J8" s="37"/>
      <c r="K8" s="30"/>
      <c r="L8" s="30"/>
      <c r="M8" s="30"/>
      <c r="N8" s="92"/>
      <c r="O8" s="75"/>
      <c r="P8" s="30"/>
      <c r="Q8" s="30"/>
      <c r="R8" s="30"/>
      <c r="S8" s="30"/>
      <c r="T8" s="75"/>
      <c r="U8" s="30"/>
      <c r="V8" s="30"/>
      <c r="W8" s="30"/>
      <c r="X8" s="30"/>
      <c r="Y8" s="30"/>
      <c r="Z8" s="30"/>
      <c r="AA8" s="30"/>
      <c r="AB8" s="30"/>
      <c r="AC8" s="30"/>
      <c r="AD8" s="30"/>
      <c r="AE8" s="38"/>
      <c r="AF8" s="38"/>
      <c r="AG8" s="30"/>
      <c r="AH8" s="30"/>
      <c r="AI8" s="30"/>
      <c r="AJ8" s="30"/>
      <c r="AK8" s="30"/>
      <c r="AL8" s="30"/>
      <c r="AM8" s="30"/>
      <c r="AN8" s="30"/>
      <c r="AO8" s="30"/>
      <c r="AP8" s="38"/>
      <c r="AQ8" s="38"/>
      <c r="AR8" s="75"/>
      <c r="AS8" s="75"/>
      <c r="AT8" s="75"/>
      <c r="AU8" s="95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75"/>
      <c r="BG8" s="75"/>
      <c r="BH8" s="30"/>
      <c r="BI8" s="30"/>
      <c r="BJ8" s="75"/>
      <c r="BK8" s="75"/>
      <c r="BL8" s="30"/>
      <c r="BM8" s="48"/>
      <c r="BN8" s="42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</row>
    <row r="9" spans="1:216" s="33" customFormat="1" ht="12.75" customHeight="1">
      <c r="A9" s="91">
        <v>2</v>
      </c>
      <c r="B9" s="91" t="s">
        <v>20</v>
      </c>
      <c r="C9" s="70">
        <v>2487.38</v>
      </c>
      <c r="D9" s="28"/>
      <c r="E9" s="28"/>
      <c r="F9" s="28"/>
      <c r="G9" s="28"/>
      <c r="H9" s="28"/>
      <c r="I9" s="44"/>
      <c r="J9" s="53"/>
      <c r="K9" s="54"/>
      <c r="L9" s="54"/>
      <c r="M9" s="54"/>
      <c r="N9" s="91" t="s">
        <v>94</v>
      </c>
      <c r="O9" s="70"/>
      <c r="P9" s="28"/>
      <c r="Q9" s="28"/>
      <c r="R9" s="28"/>
      <c r="S9" s="28"/>
      <c r="T9" s="70" t="s">
        <v>94</v>
      </c>
      <c r="U9" s="28"/>
      <c r="V9" s="28"/>
      <c r="W9" s="39"/>
      <c r="X9" s="28">
        <v>5.2</v>
      </c>
      <c r="Y9" s="28" t="s">
        <v>95</v>
      </c>
      <c r="Z9" s="28"/>
      <c r="AA9" s="28"/>
      <c r="AB9" s="28"/>
      <c r="AC9" s="28"/>
      <c r="AD9" s="28"/>
      <c r="AE9" s="40"/>
      <c r="AF9" s="40"/>
      <c r="AG9" s="28"/>
      <c r="AH9" s="28"/>
      <c r="AI9" s="28"/>
      <c r="AJ9" s="28"/>
      <c r="AK9" s="28"/>
      <c r="AL9" s="28"/>
      <c r="AM9" s="28"/>
      <c r="AN9" s="28"/>
      <c r="AO9" s="28"/>
      <c r="AP9" s="41"/>
      <c r="AQ9" s="41"/>
      <c r="AR9" s="70"/>
      <c r="AS9" s="70"/>
      <c r="AT9" s="70"/>
      <c r="AU9" s="76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70">
        <v>4</v>
      </c>
      <c r="BG9" s="28"/>
      <c r="BH9" s="28"/>
      <c r="BI9" s="28"/>
      <c r="BJ9" s="65"/>
      <c r="BK9" s="70"/>
      <c r="BL9" s="44"/>
      <c r="BM9" s="47"/>
      <c r="BN9" s="40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</row>
    <row r="10" spans="1:216" s="33" customFormat="1" ht="12.75" customHeight="1">
      <c r="A10" s="91"/>
      <c r="B10" s="91"/>
      <c r="C10" s="71"/>
      <c r="D10" s="28"/>
      <c r="E10" s="28"/>
      <c r="F10" s="28"/>
      <c r="G10" s="28"/>
      <c r="H10" s="28"/>
      <c r="I10" s="44"/>
      <c r="J10" s="53"/>
      <c r="K10" s="54"/>
      <c r="L10" s="54"/>
      <c r="M10" s="54"/>
      <c r="N10" s="91"/>
      <c r="O10" s="71"/>
      <c r="P10" s="28"/>
      <c r="Q10" s="28"/>
      <c r="R10" s="28"/>
      <c r="S10" s="28"/>
      <c r="T10" s="71"/>
      <c r="U10" s="28"/>
      <c r="V10" s="28"/>
      <c r="W10" s="39"/>
      <c r="X10" s="28"/>
      <c r="Y10" s="28"/>
      <c r="Z10" s="28"/>
      <c r="AA10" s="28"/>
      <c r="AB10" s="28"/>
      <c r="AC10" s="28"/>
      <c r="AD10" s="28"/>
      <c r="AE10" s="40"/>
      <c r="AF10" s="40"/>
      <c r="AG10" s="28"/>
      <c r="AH10" s="28"/>
      <c r="AI10" s="28"/>
      <c r="AJ10" s="28"/>
      <c r="AK10" s="28"/>
      <c r="AL10" s="28"/>
      <c r="AM10" s="28"/>
      <c r="AN10" s="28"/>
      <c r="AO10" s="28"/>
      <c r="AP10" s="41"/>
      <c r="AQ10" s="41"/>
      <c r="AR10" s="71"/>
      <c r="AS10" s="71"/>
      <c r="AT10" s="71"/>
      <c r="AU10" s="77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71"/>
      <c r="BG10" s="28"/>
      <c r="BH10" s="28"/>
      <c r="BI10" s="28"/>
      <c r="BJ10" s="66"/>
      <c r="BK10" s="71"/>
      <c r="BL10" s="44"/>
      <c r="BM10" s="47"/>
      <c r="BN10" s="40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</row>
    <row r="11" spans="1:216" s="33" customFormat="1" ht="12.75" customHeight="1">
      <c r="A11" s="91"/>
      <c r="B11" s="91"/>
      <c r="C11" s="71"/>
      <c r="D11" s="28"/>
      <c r="E11" s="28"/>
      <c r="F11" s="28"/>
      <c r="G11" s="28"/>
      <c r="H11" s="28"/>
      <c r="I11" s="44"/>
      <c r="J11" s="53"/>
      <c r="K11" s="54"/>
      <c r="L11" s="54"/>
      <c r="M11" s="54"/>
      <c r="N11" s="91"/>
      <c r="O11" s="71"/>
      <c r="P11" s="28"/>
      <c r="Q11" s="28"/>
      <c r="R11" s="28"/>
      <c r="S11" s="28"/>
      <c r="T11" s="71"/>
      <c r="U11" s="28"/>
      <c r="V11" s="28"/>
      <c r="W11" s="39"/>
      <c r="X11" s="28"/>
      <c r="Y11" s="28"/>
      <c r="Z11" s="28"/>
      <c r="AA11" s="28"/>
      <c r="AB11" s="28"/>
      <c r="AC11" s="28"/>
      <c r="AD11" s="28"/>
      <c r="AE11" s="40"/>
      <c r="AF11" s="40"/>
      <c r="AG11" s="28"/>
      <c r="AH11" s="28"/>
      <c r="AI11" s="28"/>
      <c r="AJ11" s="28"/>
      <c r="AK11" s="28"/>
      <c r="AL11" s="28"/>
      <c r="AM11" s="28"/>
      <c r="AN11" s="28"/>
      <c r="AO11" s="28"/>
      <c r="AP11" s="41"/>
      <c r="AQ11" s="41"/>
      <c r="AR11" s="71"/>
      <c r="AS11" s="71"/>
      <c r="AT11" s="71"/>
      <c r="AU11" s="77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71"/>
      <c r="BG11" s="28"/>
      <c r="BH11" s="28"/>
      <c r="BI11" s="28"/>
      <c r="BJ11" s="66"/>
      <c r="BK11" s="71"/>
      <c r="BL11" s="44"/>
      <c r="BM11" s="47"/>
      <c r="BN11" s="40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</row>
    <row r="12" spans="1:216" s="33" customFormat="1" ht="23.25" customHeight="1">
      <c r="A12" s="91"/>
      <c r="B12" s="91"/>
      <c r="C12" s="72"/>
      <c r="D12" s="28"/>
      <c r="E12" s="28"/>
      <c r="F12" s="28"/>
      <c r="G12" s="28"/>
      <c r="H12" s="28"/>
      <c r="I12" s="44"/>
      <c r="J12" s="53"/>
      <c r="K12" s="54"/>
      <c r="L12" s="54"/>
      <c r="M12" s="54"/>
      <c r="N12" s="91"/>
      <c r="O12" s="72"/>
      <c r="P12" s="28"/>
      <c r="Q12" s="28"/>
      <c r="R12" s="28"/>
      <c r="S12" s="28"/>
      <c r="T12" s="72"/>
      <c r="U12" s="28"/>
      <c r="V12" s="28"/>
      <c r="W12" s="39"/>
      <c r="X12" s="28"/>
      <c r="Y12" s="28"/>
      <c r="Z12" s="28"/>
      <c r="AA12" s="28"/>
      <c r="AB12" s="28"/>
      <c r="AC12" s="28"/>
      <c r="AD12" s="28"/>
      <c r="AE12" s="40"/>
      <c r="AF12" s="40"/>
      <c r="AG12" s="28"/>
      <c r="AH12" s="28"/>
      <c r="AI12" s="28"/>
      <c r="AJ12" s="28"/>
      <c r="AK12" s="28"/>
      <c r="AL12" s="28"/>
      <c r="AM12" s="28"/>
      <c r="AN12" s="28"/>
      <c r="AO12" s="28"/>
      <c r="AP12" s="41"/>
      <c r="AQ12" s="41"/>
      <c r="AR12" s="72"/>
      <c r="AS12" s="72"/>
      <c r="AT12" s="72"/>
      <c r="AU12" s="7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72"/>
      <c r="BG12" s="28"/>
      <c r="BH12" s="28"/>
      <c r="BI12" s="28"/>
      <c r="BJ12" s="67"/>
      <c r="BK12" s="72"/>
      <c r="BL12" s="44"/>
      <c r="BM12" s="47"/>
      <c r="BN12" s="40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</row>
    <row r="13" spans="1:216" s="34" customFormat="1" ht="12" customHeight="1">
      <c r="A13" s="92">
        <v>3</v>
      </c>
      <c r="B13" s="92" t="s">
        <v>21</v>
      </c>
      <c r="C13" s="92">
        <v>6072.2</v>
      </c>
      <c r="D13" s="30"/>
      <c r="E13" s="30"/>
      <c r="F13" s="30"/>
      <c r="G13" s="30"/>
      <c r="H13" s="30"/>
      <c r="I13" s="30"/>
      <c r="J13" s="37"/>
      <c r="K13" s="30"/>
      <c r="L13" s="30"/>
      <c r="M13" s="30"/>
      <c r="N13" s="92"/>
      <c r="O13" s="73"/>
      <c r="P13" s="30"/>
      <c r="Q13" s="30"/>
      <c r="R13" s="30"/>
      <c r="S13" s="30"/>
      <c r="T13" s="73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42"/>
      <c r="AF13" s="42"/>
      <c r="AG13" s="30"/>
      <c r="AH13" s="30"/>
      <c r="AI13" s="30"/>
      <c r="AJ13" s="30"/>
      <c r="AK13" s="30"/>
      <c r="AL13" s="30"/>
      <c r="AM13" s="30"/>
      <c r="AN13" s="30"/>
      <c r="AO13" s="30"/>
      <c r="AP13" s="42"/>
      <c r="AQ13" s="42"/>
      <c r="AR13" s="73"/>
      <c r="AS13" s="73"/>
      <c r="AT13" s="73"/>
      <c r="AU13" s="79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73">
        <v>8</v>
      </c>
      <c r="BG13" s="73">
        <v>2</v>
      </c>
      <c r="BH13" s="30"/>
      <c r="BI13" s="30"/>
      <c r="BJ13" s="62"/>
      <c r="BK13" s="73"/>
      <c r="BL13" s="30"/>
      <c r="BM13" s="48"/>
      <c r="BN13" s="42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</row>
    <row r="14" spans="1:216" s="34" customFormat="1" ht="12" customHeight="1">
      <c r="A14" s="92"/>
      <c r="B14" s="92"/>
      <c r="C14" s="92"/>
      <c r="D14" s="30"/>
      <c r="E14" s="30"/>
      <c r="F14" s="30"/>
      <c r="G14" s="30"/>
      <c r="H14" s="30"/>
      <c r="I14" s="30"/>
      <c r="J14" s="37"/>
      <c r="K14" s="30"/>
      <c r="L14" s="30"/>
      <c r="M14" s="30"/>
      <c r="N14" s="92"/>
      <c r="O14" s="74"/>
      <c r="P14" s="30"/>
      <c r="Q14" s="30"/>
      <c r="R14" s="30"/>
      <c r="S14" s="30"/>
      <c r="T14" s="74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42"/>
      <c r="AF14" s="42"/>
      <c r="AG14" s="30"/>
      <c r="AH14" s="30"/>
      <c r="AI14" s="30"/>
      <c r="AJ14" s="30"/>
      <c r="AK14" s="30"/>
      <c r="AL14" s="30"/>
      <c r="AM14" s="30"/>
      <c r="AN14" s="30"/>
      <c r="AO14" s="30"/>
      <c r="AP14" s="42"/>
      <c r="AQ14" s="42"/>
      <c r="AR14" s="74"/>
      <c r="AS14" s="74"/>
      <c r="AT14" s="74"/>
      <c r="AU14" s="8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74"/>
      <c r="BG14" s="74"/>
      <c r="BH14" s="30"/>
      <c r="BI14" s="30"/>
      <c r="BJ14" s="63"/>
      <c r="BK14" s="74"/>
      <c r="BL14" s="30"/>
      <c r="BM14" s="48"/>
      <c r="BN14" s="42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</row>
    <row r="15" spans="1:216" s="34" customFormat="1" ht="12.75" customHeight="1">
      <c r="A15" s="92"/>
      <c r="B15" s="92"/>
      <c r="C15" s="92"/>
      <c r="D15" s="30"/>
      <c r="E15" s="30"/>
      <c r="F15" s="30"/>
      <c r="G15" s="30"/>
      <c r="H15" s="30"/>
      <c r="I15" s="30"/>
      <c r="J15" s="37"/>
      <c r="K15" s="30"/>
      <c r="L15" s="30"/>
      <c r="M15" s="30"/>
      <c r="N15" s="92"/>
      <c r="O15" s="74"/>
      <c r="P15" s="30"/>
      <c r="Q15" s="30"/>
      <c r="R15" s="30"/>
      <c r="S15" s="30"/>
      <c r="T15" s="74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42"/>
      <c r="AF15" s="42"/>
      <c r="AG15" s="30"/>
      <c r="AH15" s="30"/>
      <c r="AI15" s="30"/>
      <c r="AJ15" s="30"/>
      <c r="AK15" s="30"/>
      <c r="AL15" s="30"/>
      <c r="AM15" s="30"/>
      <c r="AN15" s="30"/>
      <c r="AO15" s="30"/>
      <c r="AP15" s="42"/>
      <c r="AQ15" s="42"/>
      <c r="AR15" s="74"/>
      <c r="AS15" s="74"/>
      <c r="AT15" s="74"/>
      <c r="AU15" s="8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74"/>
      <c r="BG15" s="74"/>
      <c r="BH15" s="30"/>
      <c r="BI15" s="30"/>
      <c r="BJ15" s="63"/>
      <c r="BK15" s="74"/>
      <c r="BL15" s="30"/>
      <c r="BM15" s="48"/>
      <c r="BN15" s="42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</row>
    <row r="16" spans="1:216" s="34" customFormat="1" ht="23.25" customHeight="1">
      <c r="A16" s="92"/>
      <c r="B16" s="92"/>
      <c r="C16" s="92"/>
      <c r="D16" s="30"/>
      <c r="E16" s="30"/>
      <c r="F16" s="30"/>
      <c r="G16" s="30"/>
      <c r="H16" s="30"/>
      <c r="I16" s="30"/>
      <c r="J16" s="37"/>
      <c r="K16" s="30"/>
      <c r="L16" s="30"/>
      <c r="M16" s="30"/>
      <c r="N16" s="92"/>
      <c r="O16" s="74"/>
      <c r="P16" s="30"/>
      <c r="Q16" s="30"/>
      <c r="R16" s="30"/>
      <c r="S16" s="30"/>
      <c r="T16" s="74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42"/>
      <c r="AF16" s="42"/>
      <c r="AG16" s="30"/>
      <c r="AH16" s="30"/>
      <c r="AI16" s="30"/>
      <c r="AJ16" s="30"/>
      <c r="AK16" s="30"/>
      <c r="AL16" s="30"/>
      <c r="AM16" s="37"/>
      <c r="AN16" s="37"/>
      <c r="AO16" s="30"/>
      <c r="AP16" s="42"/>
      <c r="AQ16" s="42"/>
      <c r="AR16" s="74"/>
      <c r="AS16" s="74"/>
      <c r="AT16" s="74"/>
      <c r="AU16" s="8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74"/>
      <c r="BG16" s="74"/>
      <c r="BH16" s="30"/>
      <c r="BI16" s="30"/>
      <c r="BJ16" s="63"/>
      <c r="BK16" s="74"/>
      <c r="BL16" s="30"/>
      <c r="BM16" s="48"/>
      <c r="BN16" s="42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</row>
    <row r="17" spans="1:216" s="34" customFormat="1" ht="22.5" customHeight="1">
      <c r="A17" s="92"/>
      <c r="B17" s="92"/>
      <c r="C17" s="92"/>
      <c r="D17" s="30"/>
      <c r="E17" s="30"/>
      <c r="F17" s="30"/>
      <c r="G17" s="30"/>
      <c r="H17" s="30"/>
      <c r="I17" s="30"/>
      <c r="J17" s="37"/>
      <c r="K17" s="30"/>
      <c r="L17" s="30"/>
      <c r="M17" s="30"/>
      <c r="N17" s="92"/>
      <c r="O17" s="74"/>
      <c r="P17" s="30"/>
      <c r="Q17" s="30"/>
      <c r="R17" s="30"/>
      <c r="S17" s="30"/>
      <c r="T17" s="74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42"/>
      <c r="AF17" s="42"/>
      <c r="AG17" s="30"/>
      <c r="AH17" s="30"/>
      <c r="AI17" s="30"/>
      <c r="AJ17" s="30"/>
      <c r="AK17" s="30"/>
      <c r="AL17" s="30"/>
      <c r="AM17" s="42"/>
      <c r="AN17" s="38"/>
      <c r="AO17" s="30"/>
      <c r="AP17" s="38"/>
      <c r="AQ17" s="38"/>
      <c r="AR17" s="74"/>
      <c r="AS17" s="74"/>
      <c r="AT17" s="74"/>
      <c r="AU17" s="8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74"/>
      <c r="BG17" s="74"/>
      <c r="BH17" s="30"/>
      <c r="BI17" s="30"/>
      <c r="BJ17" s="63"/>
      <c r="BK17" s="74"/>
      <c r="BL17" s="38"/>
      <c r="BM17" s="48"/>
      <c r="BN17" s="42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</row>
    <row r="18" spans="1:216" s="34" customFormat="1" ht="12" customHeight="1">
      <c r="A18" s="92"/>
      <c r="B18" s="92"/>
      <c r="C18" s="92"/>
      <c r="D18" s="30"/>
      <c r="E18" s="30"/>
      <c r="F18" s="30"/>
      <c r="G18" s="30"/>
      <c r="H18" s="30"/>
      <c r="I18" s="30"/>
      <c r="J18" s="37"/>
      <c r="K18" s="30"/>
      <c r="L18" s="30"/>
      <c r="M18" s="30"/>
      <c r="N18" s="92"/>
      <c r="O18" s="74"/>
      <c r="P18" s="30"/>
      <c r="Q18" s="30"/>
      <c r="R18" s="30"/>
      <c r="S18" s="30"/>
      <c r="T18" s="74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42"/>
      <c r="AF18" s="42"/>
      <c r="AG18" s="30"/>
      <c r="AH18" s="30"/>
      <c r="AI18" s="30"/>
      <c r="AJ18" s="30"/>
      <c r="AK18" s="30"/>
      <c r="AL18" s="30"/>
      <c r="AM18" s="42"/>
      <c r="AN18" s="38"/>
      <c r="AO18" s="30"/>
      <c r="AP18" s="37"/>
      <c r="AQ18" s="37"/>
      <c r="AR18" s="74"/>
      <c r="AS18" s="74"/>
      <c r="AT18" s="74"/>
      <c r="AU18" s="8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74"/>
      <c r="BG18" s="74"/>
      <c r="BH18" s="30"/>
      <c r="BI18" s="30"/>
      <c r="BJ18" s="63"/>
      <c r="BK18" s="74"/>
      <c r="BL18" s="38"/>
      <c r="BM18" s="48"/>
      <c r="BN18" s="42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</row>
    <row r="19" spans="1:216" s="34" customFormat="1" ht="12" customHeight="1">
      <c r="A19" s="92"/>
      <c r="B19" s="92"/>
      <c r="C19" s="92"/>
      <c r="D19" s="30"/>
      <c r="E19" s="30"/>
      <c r="F19" s="30"/>
      <c r="G19" s="30"/>
      <c r="H19" s="30"/>
      <c r="I19" s="30"/>
      <c r="J19" s="37"/>
      <c r="K19" s="30"/>
      <c r="L19" s="30"/>
      <c r="M19" s="30"/>
      <c r="N19" s="92"/>
      <c r="O19" s="74"/>
      <c r="P19" s="30"/>
      <c r="Q19" s="30"/>
      <c r="R19" s="30"/>
      <c r="S19" s="30"/>
      <c r="T19" s="7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42"/>
      <c r="AF19" s="42"/>
      <c r="AG19" s="30"/>
      <c r="AH19" s="30"/>
      <c r="AI19" s="30"/>
      <c r="AJ19" s="30"/>
      <c r="AK19" s="30"/>
      <c r="AL19" s="30"/>
      <c r="AM19" s="42"/>
      <c r="AN19" s="38"/>
      <c r="AO19" s="30"/>
      <c r="AP19" s="38"/>
      <c r="AQ19" s="38"/>
      <c r="AR19" s="74"/>
      <c r="AS19" s="74"/>
      <c r="AT19" s="74"/>
      <c r="AU19" s="8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74"/>
      <c r="BG19" s="74"/>
      <c r="BH19" s="30"/>
      <c r="BI19" s="30"/>
      <c r="BJ19" s="63"/>
      <c r="BK19" s="74"/>
      <c r="BL19" s="38"/>
      <c r="BM19" s="48"/>
      <c r="BN19" s="42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</row>
    <row r="20" spans="1:216" s="34" customFormat="1" ht="12" customHeight="1">
      <c r="A20" s="92"/>
      <c r="B20" s="92"/>
      <c r="C20" s="92"/>
      <c r="D20" s="30"/>
      <c r="E20" s="30"/>
      <c r="F20" s="30"/>
      <c r="G20" s="30"/>
      <c r="H20" s="30"/>
      <c r="I20" s="30"/>
      <c r="J20" s="37"/>
      <c r="K20" s="30"/>
      <c r="L20" s="30"/>
      <c r="M20" s="30"/>
      <c r="N20" s="92"/>
      <c r="O20" s="75"/>
      <c r="P20" s="30"/>
      <c r="Q20" s="30"/>
      <c r="R20" s="30"/>
      <c r="S20" s="30"/>
      <c r="T20" s="75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42"/>
      <c r="AF20" s="42"/>
      <c r="AG20" s="30"/>
      <c r="AH20" s="30"/>
      <c r="AI20" s="30"/>
      <c r="AJ20" s="30"/>
      <c r="AK20" s="30"/>
      <c r="AL20" s="30"/>
      <c r="AM20" s="30"/>
      <c r="AN20" s="30"/>
      <c r="AO20" s="30"/>
      <c r="AP20" s="38"/>
      <c r="AQ20" s="38"/>
      <c r="AR20" s="75"/>
      <c r="AS20" s="75"/>
      <c r="AT20" s="75"/>
      <c r="AU20" s="81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75"/>
      <c r="BG20" s="75"/>
      <c r="BH20" s="30"/>
      <c r="BI20" s="30"/>
      <c r="BJ20" s="64"/>
      <c r="BK20" s="75"/>
      <c r="BL20" s="38"/>
      <c r="BM20" s="48"/>
      <c r="BN20" s="42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</row>
    <row r="21" spans="1:66" s="29" customFormat="1" ht="24.75" customHeight="1">
      <c r="A21" s="91">
        <v>4</v>
      </c>
      <c r="B21" s="91" t="s">
        <v>22</v>
      </c>
      <c r="C21" s="91">
        <v>3393</v>
      </c>
      <c r="D21" s="28"/>
      <c r="E21" s="28"/>
      <c r="F21" s="28"/>
      <c r="G21" s="28" t="s">
        <v>96</v>
      </c>
      <c r="H21" s="28">
        <v>1</v>
      </c>
      <c r="I21" s="28"/>
      <c r="J21" s="45"/>
      <c r="K21" s="70" t="s">
        <v>98</v>
      </c>
      <c r="L21" s="70">
        <v>48</v>
      </c>
      <c r="M21" s="70" t="s">
        <v>98</v>
      </c>
      <c r="N21" s="91"/>
      <c r="O21" s="70"/>
      <c r="P21" s="28"/>
      <c r="Q21" s="28"/>
      <c r="R21" s="28"/>
      <c r="S21" s="28"/>
      <c r="T21" s="70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43"/>
      <c r="AF21" s="43"/>
      <c r="AG21" s="28"/>
      <c r="AH21" s="28"/>
      <c r="AI21" s="28"/>
      <c r="AJ21" s="28"/>
      <c r="AK21" s="28"/>
      <c r="AL21" s="28"/>
      <c r="AM21" s="28"/>
      <c r="AN21" s="28"/>
      <c r="AO21" s="28"/>
      <c r="AP21" s="39"/>
      <c r="AQ21" s="39"/>
      <c r="AR21" s="70"/>
      <c r="AS21" s="70"/>
      <c r="AT21" s="70"/>
      <c r="AU21" s="82" t="s">
        <v>94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70">
        <v>6</v>
      </c>
      <c r="BG21" s="70">
        <v>1</v>
      </c>
      <c r="BH21" s="28"/>
      <c r="BI21" s="28"/>
      <c r="BJ21" s="65"/>
      <c r="BK21" s="70"/>
      <c r="BL21" s="44"/>
      <c r="BM21" s="49"/>
      <c r="BN21" s="43"/>
    </row>
    <row r="22" spans="1:66" s="29" customFormat="1" ht="22.5" customHeight="1">
      <c r="A22" s="91"/>
      <c r="B22" s="91"/>
      <c r="C22" s="91"/>
      <c r="D22" s="28"/>
      <c r="E22" s="28"/>
      <c r="F22" s="28"/>
      <c r="G22" s="28"/>
      <c r="H22" s="28"/>
      <c r="I22" s="28"/>
      <c r="J22" s="45"/>
      <c r="K22" s="71"/>
      <c r="L22" s="71"/>
      <c r="M22" s="71"/>
      <c r="N22" s="91"/>
      <c r="O22" s="71"/>
      <c r="P22" s="28"/>
      <c r="Q22" s="28"/>
      <c r="R22" s="28"/>
      <c r="S22" s="28"/>
      <c r="T22" s="71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43"/>
      <c r="AF22" s="43"/>
      <c r="AG22" s="28"/>
      <c r="AH22" s="28"/>
      <c r="AI22" s="28"/>
      <c r="AJ22" s="28"/>
      <c r="AK22" s="28"/>
      <c r="AL22" s="28"/>
      <c r="AM22" s="28"/>
      <c r="AN22" s="28"/>
      <c r="AO22" s="28"/>
      <c r="AP22" s="39"/>
      <c r="AQ22" s="39"/>
      <c r="AR22" s="71"/>
      <c r="AS22" s="71"/>
      <c r="AT22" s="71"/>
      <c r="AU22" s="83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71"/>
      <c r="BG22" s="71"/>
      <c r="BH22" s="28"/>
      <c r="BI22" s="28"/>
      <c r="BJ22" s="66"/>
      <c r="BK22" s="71"/>
      <c r="BL22" s="44"/>
      <c r="BM22" s="49"/>
      <c r="BN22" s="43"/>
    </row>
    <row r="23" spans="1:66" s="29" customFormat="1" ht="12" customHeight="1">
      <c r="A23" s="91"/>
      <c r="B23" s="91"/>
      <c r="C23" s="91"/>
      <c r="D23" s="28"/>
      <c r="E23" s="28"/>
      <c r="F23" s="28"/>
      <c r="G23" s="28"/>
      <c r="H23" s="28"/>
      <c r="I23" s="28"/>
      <c r="J23" s="45"/>
      <c r="K23" s="71"/>
      <c r="L23" s="71"/>
      <c r="M23" s="71"/>
      <c r="N23" s="91"/>
      <c r="O23" s="71"/>
      <c r="P23" s="28"/>
      <c r="Q23" s="28"/>
      <c r="R23" s="28"/>
      <c r="S23" s="28"/>
      <c r="T23" s="7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9"/>
      <c r="AF23" s="39"/>
      <c r="AG23" s="28"/>
      <c r="AH23" s="28"/>
      <c r="AI23" s="28"/>
      <c r="AJ23" s="28"/>
      <c r="AK23" s="28"/>
      <c r="AL23" s="28"/>
      <c r="AM23" s="28"/>
      <c r="AN23" s="28"/>
      <c r="AO23" s="28"/>
      <c r="AP23" s="39"/>
      <c r="AQ23" s="39"/>
      <c r="AR23" s="71"/>
      <c r="AS23" s="71"/>
      <c r="AT23" s="71"/>
      <c r="AU23" s="83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71"/>
      <c r="BG23" s="71"/>
      <c r="BH23" s="28"/>
      <c r="BI23" s="28"/>
      <c r="BJ23" s="66"/>
      <c r="BK23" s="71"/>
      <c r="BL23" s="39"/>
      <c r="BM23" s="49"/>
      <c r="BN23" s="43"/>
    </row>
    <row r="24" spans="1:216" s="33" customFormat="1" ht="12" customHeight="1">
      <c r="A24" s="91"/>
      <c r="B24" s="91"/>
      <c r="C24" s="91"/>
      <c r="D24" s="28"/>
      <c r="E24" s="28"/>
      <c r="F24" s="28"/>
      <c r="G24" s="28"/>
      <c r="H24" s="28"/>
      <c r="I24" s="44"/>
      <c r="J24" s="53"/>
      <c r="K24" s="72"/>
      <c r="L24" s="72"/>
      <c r="M24" s="72"/>
      <c r="N24" s="91"/>
      <c r="O24" s="72"/>
      <c r="P24" s="28"/>
      <c r="Q24" s="28"/>
      <c r="R24" s="28"/>
      <c r="S24" s="28"/>
      <c r="T24" s="7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41"/>
      <c r="AF24" s="41"/>
      <c r="AG24" s="28"/>
      <c r="AH24" s="28"/>
      <c r="AI24" s="28"/>
      <c r="AJ24" s="28"/>
      <c r="AK24" s="28"/>
      <c r="AL24" s="28"/>
      <c r="AM24" s="28"/>
      <c r="AN24" s="28"/>
      <c r="AO24" s="28"/>
      <c r="AP24" s="41"/>
      <c r="AQ24" s="41"/>
      <c r="AR24" s="72"/>
      <c r="AS24" s="72"/>
      <c r="AT24" s="72"/>
      <c r="AU24" s="84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72"/>
      <c r="BG24" s="72"/>
      <c r="BH24" s="28"/>
      <c r="BI24" s="28"/>
      <c r="BJ24" s="67"/>
      <c r="BK24" s="72"/>
      <c r="BL24" s="41"/>
      <c r="BM24" s="47"/>
      <c r="BN24" s="40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</row>
    <row r="25" spans="1:216" s="33" customFormat="1" ht="12" customHeight="1">
      <c r="A25" s="35">
        <v>4</v>
      </c>
      <c r="B25" s="35" t="s">
        <v>23</v>
      </c>
      <c r="C25" s="35">
        <f>SUM(C6:C21)</f>
        <v>13392.98</v>
      </c>
      <c r="D25" s="35"/>
      <c r="E25" s="35"/>
      <c r="F25" s="35"/>
      <c r="G25" s="28"/>
      <c r="H25" s="28"/>
      <c r="I25" s="44"/>
      <c r="J25" s="5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41"/>
      <c r="AF25" s="41"/>
      <c r="AG25" s="28"/>
      <c r="AH25" s="28"/>
      <c r="AI25" s="28"/>
      <c r="AJ25" s="28"/>
      <c r="AK25" s="28"/>
      <c r="AL25" s="28"/>
      <c r="AM25" s="28"/>
      <c r="AN25" s="28"/>
      <c r="AO25" s="28"/>
      <c r="AP25" s="41"/>
      <c r="AQ25" s="41"/>
      <c r="AR25" s="28"/>
      <c r="AS25" s="28"/>
      <c r="AT25" s="28"/>
      <c r="AU25" s="41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41"/>
      <c r="BM25" s="47"/>
      <c r="BN25" s="40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</row>
  </sheetData>
  <sheetProtection selectLockedCells="1" selectUnlockedCells="1"/>
  <autoFilter ref="A1:C25"/>
  <mergeCells count="78">
    <mergeCell ref="O9:O12"/>
    <mergeCell ref="O13:O20"/>
    <mergeCell ref="O21:O24"/>
    <mergeCell ref="BG6:BG8"/>
    <mergeCell ref="BG21:BG24"/>
    <mergeCell ref="BG13:BG20"/>
    <mergeCell ref="BF6:BF8"/>
    <mergeCell ref="BF9:BF12"/>
    <mergeCell ref="BF13:BF20"/>
    <mergeCell ref="BF21:BF24"/>
    <mergeCell ref="BK6:BK8"/>
    <mergeCell ref="BK9:BK12"/>
    <mergeCell ref="BK13:BK20"/>
    <mergeCell ref="M21:M24"/>
    <mergeCell ref="BK21:BK24"/>
    <mergeCell ref="T6:T8"/>
    <mergeCell ref="T9:T12"/>
    <mergeCell ref="T13:T20"/>
    <mergeCell ref="T21:T24"/>
    <mergeCell ref="AT21:AT24"/>
    <mergeCell ref="A2:C2"/>
    <mergeCell ref="A3:C3"/>
    <mergeCell ref="D4:F4"/>
    <mergeCell ref="G4:H4"/>
    <mergeCell ref="N21:N24"/>
    <mergeCell ref="A9:A12"/>
    <mergeCell ref="C9:C12"/>
    <mergeCell ref="A6:A8"/>
    <mergeCell ref="C13:C20"/>
    <mergeCell ref="B6:B8"/>
    <mergeCell ref="C6:C8"/>
    <mergeCell ref="AG4:AI4"/>
    <mergeCell ref="AV4:AW4"/>
    <mergeCell ref="N6:N8"/>
    <mergeCell ref="R4:S4"/>
    <mergeCell ref="Z4:AA4"/>
    <mergeCell ref="L4:M4"/>
    <mergeCell ref="AU6:AU8"/>
    <mergeCell ref="N4:N5"/>
    <mergeCell ref="O6:O8"/>
    <mergeCell ref="A21:A24"/>
    <mergeCell ref="B21:B24"/>
    <mergeCell ref="C21:C24"/>
    <mergeCell ref="A13:A20"/>
    <mergeCell ref="B13:B20"/>
    <mergeCell ref="N9:N12"/>
    <mergeCell ref="N13:N20"/>
    <mergeCell ref="B9:B12"/>
    <mergeCell ref="K21:K24"/>
    <mergeCell ref="L21:L24"/>
    <mergeCell ref="I4:J4"/>
    <mergeCell ref="AJ4:AL4"/>
    <mergeCell ref="AB4:AD4"/>
    <mergeCell ref="AM4:AO4"/>
    <mergeCell ref="AP4:AQ4"/>
    <mergeCell ref="P4:Q4"/>
    <mergeCell ref="X4:Y4"/>
    <mergeCell ref="AE4:AF4"/>
    <mergeCell ref="AU13:AU20"/>
    <mergeCell ref="AU21:AU24"/>
    <mergeCell ref="AS6:AS8"/>
    <mergeCell ref="AS9:AS12"/>
    <mergeCell ref="AS13:AS20"/>
    <mergeCell ref="BM4:BN4"/>
    <mergeCell ref="AX4:AY4"/>
    <mergeCell ref="AZ4:BA4"/>
    <mergeCell ref="BB4:BC4"/>
    <mergeCell ref="BD4:BE4"/>
    <mergeCell ref="AS21:AS24"/>
    <mergeCell ref="AT6:AT8"/>
    <mergeCell ref="AT9:AT12"/>
    <mergeCell ref="AT13:AT20"/>
    <mergeCell ref="BJ6:BJ8"/>
    <mergeCell ref="AR6:AR8"/>
    <mergeCell ref="AR9:AR12"/>
    <mergeCell ref="AR13:AR20"/>
    <mergeCell ref="AR21:AR24"/>
    <mergeCell ref="AU9:AU12"/>
  </mergeCells>
  <printOptions/>
  <pageMargins left="0.7875" right="0.7875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4"/>
  <sheetViews>
    <sheetView zoomScalePageLayoutView="0" workbookViewId="0" topLeftCell="A1">
      <pane xSplit="3" ySplit="5" topLeftCell="U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O9" sqref="AO9"/>
    </sheetView>
  </sheetViews>
  <sheetFormatPr defaultColWidth="9.140625" defaultRowHeight="12.75" customHeight="1" zeroHeight="1"/>
  <cols>
    <col min="1" max="1" width="6.28125" style="1" customWidth="1"/>
    <col min="2" max="2" width="19.7109375" style="1" customWidth="1"/>
    <col min="3" max="3" width="9.140625" style="1" customWidth="1"/>
    <col min="4" max="4" width="9.28125" style="9" customWidth="1"/>
    <col min="5" max="5" width="9.140625" style="9" customWidth="1"/>
    <col min="6" max="6" width="9.8515625" style="9" customWidth="1"/>
    <col min="7" max="7" width="9.28125" style="9" customWidth="1"/>
    <col min="8" max="9" width="9.8515625" style="9" customWidth="1"/>
    <col min="10" max="14" width="9.8515625" style="2" customWidth="1"/>
    <col min="15" max="15" width="9.8515625" style="9" customWidth="1"/>
    <col min="16" max="16" width="11.140625" style="9" customWidth="1"/>
    <col min="17" max="17" width="12.57421875" style="3" customWidth="1"/>
    <col min="18" max="19" width="9.57421875" style="3" customWidth="1"/>
    <col min="20" max="24" width="9.57421875" style="1" customWidth="1"/>
    <col min="25" max="25" width="9.57421875" style="10" customWidth="1"/>
    <col min="26" max="28" width="9.57421875" style="1" customWidth="1"/>
    <col min="29" max="29" width="11.140625" style="1" customWidth="1"/>
    <col min="30" max="33" width="9.28125" style="1" customWidth="1"/>
    <col min="34" max="34" width="9.8515625" style="1" customWidth="1"/>
    <col min="35" max="37" width="9.28125" style="1" customWidth="1"/>
    <col min="38" max="38" width="9.8515625" style="1" customWidth="1"/>
    <col min="39" max="41" width="9.28125" style="1" customWidth="1"/>
    <col min="42" max="42" width="10.00390625" style="1" customWidth="1"/>
    <col min="43" max="44" width="13.7109375" style="1" customWidth="1"/>
    <col min="45" max="45" width="10.7109375" style="1" customWidth="1"/>
    <col min="46" max="16384" width="9.140625" style="3" customWidth="1"/>
  </cols>
  <sheetData>
    <row r="1" spans="1:4" ht="15" customHeight="1">
      <c r="A1" s="2"/>
      <c r="B1" s="4"/>
      <c r="C1" s="4"/>
      <c r="D1" s="11"/>
    </row>
    <row r="2" spans="1:45" ht="12.7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" ht="13.5" customHeight="1">
      <c r="A3" s="99"/>
      <c r="B3" s="99"/>
      <c r="C3" s="99"/>
      <c r="D3" s="11"/>
    </row>
    <row r="4" spans="1:45" ht="34.5" customHeight="1">
      <c r="A4" s="12" t="s">
        <v>0</v>
      </c>
      <c r="B4" s="13" t="s">
        <v>1</v>
      </c>
      <c r="C4" s="14" t="s">
        <v>2</v>
      </c>
      <c r="D4" s="100" t="s">
        <v>24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 t="s">
        <v>25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26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6" t="s">
        <v>27</v>
      </c>
      <c r="AR4" s="16" t="s">
        <v>57</v>
      </c>
      <c r="AS4" s="15" t="s">
        <v>28</v>
      </c>
    </row>
    <row r="5" spans="1:45" ht="12" customHeight="1">
      <c r="A5" s="17"/>
      <c r="B5" s="17" t="s">
        <v>12</v>
      </c>
      <c r="C5" s="17"/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46" t="s">
        <v>35</v>
      </c>
      <c r="K5" s="46" t="s">
        <v>36</v>
      </c>
      <c r="L5" s="46" t="s">
        <v>37</v>
      </c>
      <c r="M5" s="46" t="s">
        <v>38</v>
      </c>
      <c r="N5" s="46" t="s">
        <v>39</v>
      </c>
      <c r="O5" s="18" t="s">
        <v>40</v>
      </c>
      <c r="P5" s="19" t="s">
        <v>41</v>
      </c>
      <c r="Q5" s="19" t="s">
        <v>29</v>
      </c>
      <c r="R5" s="19" t="s">
        <v>42</v>
      </c>
      <c r="S5" s="19" t="s">
        <v>31</v>
      </c>
      <c r="T5" s="20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21" t="s">
        <v>37</v>
      </c>
      <c r="Z5" s="20" t="s">
        <v>38</v>
      </c>
      <c r="AA5" s="20" t="s">
        <v>39</v>
      </c>
      <c r="AB5" s="20" t="s">
        <v>40</v>
      </c>
      <c r="AC5" s="20" t="s">
        <v>41</v>
      </c>
      <c r="AD5" s="20" t="s">
        <v>29</v>
      </c>
      <c r="AE5" s="20" t="s">
        <v>42</v>
      </c>
      <c r="AF5" s="20" t="s">
        <v>31</v>
      </c>
      <c r="AG5" s="20" t="s">
        <v>32</v>
      </c>
      <c r="AH5" s="20" t="s">
        <v>33</v>
      </c>
      <c r="AI5" s="20" t="s">
        <v>34</v>
      </c>
      <c r="AJ5" s="20" t="s">
        <v>35</v>
      </c>
      <c r="AK5" s="20" t="s">
        <v>36</v>
      </c>
      <c r="AL5" s="20" t="s">
        <v>37</v>
      </c>
      <c r="AM5" s="20" t="s">
        <v>38</v>
      </c>
      <c r="AN5" s="20" t="s">
        <v>39</v>
      </c>
      <c r="AO5" s="20" t="s">
        <v>40</v>
      </c>
      <c r="AP5" s="20" t="s">
        <v>41</v>
      </c>
      <c r="AQ5" s="19" t="s">
        <v>41</v>
      </c>
      <c r="AR5" s="19" t="s">
        <v>58</v>
      </c>
      <c r="AS5" s="22"/>
    </row>
    <row r="6" spans="1:45" ht="12" customHeight="1">
      <c r="A6" s="8">
        <v>1</v>
      </c>
      <c r="B6" s="23" t="s">
        <v>19</v>
      </c>
      <c r="C6" s="55">
        <v>1440.4</v>
      </c>
      <c r="D6" s="57">
        <v>12601.66</v>
      </c>
      <c r="E6" s="57"/>
      <c r="F6" s="57"/>
      <c r="G6" s="57"/>
      <c r="H6" s="57"/>
      <c r="I6" s="60">
        <f>42180.39</f>
        <v>42180.39</v>
      </c>
      <c r="J6" s="57">
        <f>7396.65+27900+24956.25</f>
        <v>60252.9</v>
      </c>
      <c r="K6" s="57">
        <f>3221</f>
        <v>3221</v>
      </c>
      <c r="L6" s="57"/>
      <c r="M6" s="57"/>
      <c r="N6" s="57">
        <f>38400</f>
        <v>38400</v>
      </c>
      <c r="O6" s="57">
        <v>9000</v>
      </c>
      <c r="P6" s="57">
        <f>SUM(D6:O6)</f>
        <v>165655.95</v>
      </c>
      <c r="Q6" s="68">
        <f>+C6*542614.5/160131.83</f>
        <v>4880.8655081254</v>
      </c>
      <c r="R6" s="59">
        <f>+C6*541516.41/160132.73</f>
        <v>4870.960714677131</v>
      </c>
      <c r="S6" s="59">
        <f>+C6*512405.17/160134.83</f>
        <v>4609.043559530429</v>
      </c>
      <c r="T6" s="69">
        <f>+C6*542581.14/160134.83</f>
        <v>4880.473998417459</v>
      </c>
      <c r="U6" s="59">
        <f>+C6*528764.24/160133.53</f>
        <v>4756.230698817419</v>
      </c>
      <c r="V6" s="69">
        <f>+C6*542620.26/160133.53</f>
        <v>4880.865503333374</v>
      </c>
      <c r="W6" s="69">
        <f>+C6*542619.24/160133.23</f>
        <v>4880.865472431924</v>
      </c>
      <c r="X6" s="59">
        <f>+C6*542611.79/160131.03</f>
        <v>4880.8655156717605</v>
      </c>
      <c r="Y6" s="59">
        <f>+C6*542609.08/160130.23</f>
        <v>4880.865523218195</v>
      </c>
      <c r="Z6" s="59">
        <f>+C6*540278.96/160144.03</f>
        <v>4859.486888046966</v>
      </c>
      <c r="AA6" s="69">
        <f>+C6*496194.66/160144.03</f>
        <v>4462.974912421026</v>
      </c>
      <c r="AB6" s="57">
        <f>+C6*480512.67/160149.33</f>
        <v>4321.781738755948</v>
      </c>
      <c r="AC6" s="57">
        <f>SUM(Q6:AB6)</f>
        <v>57165.28003344704</v>
      </c>
      <c r="AD6" s="57">
        <f>+C6*35204.08/160131.83</f>
        <v>316.6638190046289</v>
      </c>
      <c r="AE6" s="57">
        <f>+C6*36346.08/160132.73</f>
        <v>326.9343727044434</v>
      </c>
      <c r="AF6" s="57">
        <f>+C6*54868.69/160134.83</f>
        <v>493.5394821726167</v>
      </c>
      <c r="AG6" s="57">
        <f>+C6*85507.82/160134.83</f>
        <v>769.136008250048</v>
      </c>
      <c r="AH6" s="57">
        <f>+C6*18385.87/160133.53</f>
        <v>165.3807740827296</v>
      </c>
      <c r="AI6" s="57">
        <f>+C6*24175.53/160133.53</f>
        <v>217.4587259270435</v>
      </c>
      <c r="AJ6" s="57">
        <f>+C6*20168.35/160133.23</f>
        <v>181.41450928080323</v>
      </c>
      <c r="AK6" s="57">
        <f>C6*28498.6/542611.79</f>
        <v>75.6514771638117</v>
      </c>
      <c r="AL6" s="57">
        <f>+C6*91367.56/160130.23</f>
        <v>821.867510113487</v>
      </c>
      <c r="AM6" s="57">
        <f>+C6*137600.73/160144.03</f>
        <v>1237.6364669479094</v>
      </c>
      <c r="AN6" s="57">
        <f>+C6*48121.97/160144.03</f>
        <v>432.8284082022914</v>
      </c>
      <c r="AO6" s="57">
        <f>+C6*81488.44/160149.33</f>
        <v>732.9156417700906</v>
      </c>
      <c r="AP6" s="57">
        <f>SUM(AD6:AO6)</f>
        <v>5771.427195619903</v>
      </c>
      <c r="AQ6" s="57"/>
      <c r="AR6" s="57"/>
      <c r="AS6" s="57">
        <f>P6+AC6+AP6+AQ6+AR6</f>
        <v>228592.65722906694</v>
      </c>
    </row>
    <row r="7" spans="1:45" ht="12" customHeight="1">
      <c r="A7" s="8">
        <v>2</v>
      </c>
      <c r="B7" s="23" t="s">
        <v>20</v>
      </c>
      <c r="C7" s="55">
        <v>2487.38</v>
      </c>
      <c r="D7" s="57"/>
      <c r="E7" s="57"/>
      <c r="F7" s="57"/>
      <c r="G7" s="57"/>
      <c r="H7" s="57"/>
      <c r="I7" s="57">
        <f>42180.39</f>
        <v>42180.39</v>
      </c>
      <c r="J7" s="57">
        <f>5050.5+7396.65+21284.56</f>
        <v>33731.71</v>
      </c>
      <c r="K7" s="57"/>
      <c r="L7" s="57"/>
      <c r="M7" s="57"/>
      <c r="N7" s="57"/>
      <c r="O7" s="57">
        <f>9000</f>
        <v>9000</v>
      </c>
      <c r="P7" s="57">
        <f>SUM(D7:O7)</f>
        <v>84912.1</v>
      </c>
      <c r="Q7" s="68">
        <f>+C7*542614.5/160131.83</f>
        <v>8428.608197445817</v>
      </c>
      <c r="R7" s="59">
        <f>+C7*541516.41/160132.73</f>
        <v>8411.50393118134</v>
      </c>
      <c r="S7" s="59">
        <f>+C7*512405.17/160134.83</f>
        <v>7959.207698628713</v>
      </c>
      <c r="T7" s="69">
        <f>+C7*542581.14/160134.83</f>
        <v>8427.932112040835</v>
      </c>
      <c r="U7" s="59">
        <f>+C7*528764.24/160133.53</f>
        <v>8213.380391297187</v>
      </c>
      <c r="V7" s="69">
        <f>+C7*542620.26/160133.53</f>
        <v>8428.608189170625</v>
      </c>
      <c r="W7" s="69">
        <f>+C7*542619.24/160133.23</f>
        <v>8428.608135807914</v>
      </c>
      <c r="X7" s="59">
        <f>+C7*542611.79/160131.03</f>
        <v>8428.608210477383</v>
      </c>
      <c r="Y7" s="59">
        <f>+C7*542609.08/160130.23</f>
        <v>8428.608223509076</v>
      </c>
      <c r="Z7" s="59">
        <f>+C7*540278.96/160144.03</f>
        <v>8391.69015245089</v>
      </c>
      <c r="AA7" s="69">
        <f>+C7*496194.66/160144.03</f>
        <v>7706.96649379187</v>
      </c>
      <c r="AB7" s="57">
        <f>+C7*480512.67/160149.33</f>
        <v>7463.144585772541</v>
      </c>
      <c r="AC7" s="57">
        <f>SUM(Q7:AB7)</f>
        <v>98716.8663215742</v>
      </c>
      <c r="AD7" s="57">
        <f>+C7*35204.08/160131.83</f>
        <v>546.8364691167272</v>
      </c>
      <c r="AE7" s="57">
        <f>+C7*36346.08/160132.73</f>
        <v>564.57235488585</v>
      </c>
      <c r="AF7" s="57">
        <f>+C7*54868.69/160134.83</f>
        <v>852.2773098906716</v>
      </c>
      <c r="AG7" s="57">
        <f>+C7*85507.82/160134.83</f>
        <v>1328.1960040273566</v>
      </c>
      <c r="AH7" s="57">
        <f>+C7*18385.87/160133.53</f>
        <v>285.590689973549</v>
      </c>
      <c r="AI7" s="57">
        <f>+C7*24175.53/160133.53</f>
        <v>375.5224143962854</v>
      </c>
      <c r="AJ7" s="57">
        <f>+C7*20168.35/160133.23</f>
        <v>313.27882678067505</v>
      </c>
      <c r="AK7" s="57">
        <f>C7*28498.6/542611.79</f>
        <v>130.64008002480003</v>
      </c>
      <c r="AL7" s="57">
        <f>+C7*91367.56/160130.23</f>
        <v>1419.256322761792</v>
      </c>
      <c r="AM7" s="57">
        <f>+C7*137600.73/160144.03</f>
        <v>2137.234237126417</v>
      </c>
      <c r="AN7" s="57">
        <f>+C7*48121.97/160144.03</f>
        <v>747.4373271273365</v>
      </c>
      <c r="AO7" s="57">
        <f>+C7*81488.44/160149.33</f>
        <v>1265.6482289822882</v>
      </c>
      <c r="AP7" s="57">
        <f>SUM(AD7:AO7)</f>
        <v>9966.49026509375</v>
      </c>
      <c r="AQ7" s="57"/>
      <c r="AR7" s="57"/>
      <c r="AS7" s="57">
        <f>P7+AC7+AP7+AQ7+AR7</f>
        <v>193595.45658666795</v>
      </c>
    </row>
    <row r="8" spans="1:45" ht="12" customHeight="1">
      <c r="A8" s="8">
        <v>3</v>
      </c>
      <c r="B8" s="23" t="s">
        <v>21</v>
      </c>
      <c r="C8" s="55">
        <v>6072.2</v>
      </c>
      <c r="D8" s="57"/>
      <c r="E8" s="57"/>
      <c r="F8" s="57"/>
      <c r="G8" s="57"/>
      <c r="H8" s="57"/>
      <c r="I8" s="57"/>
      <c r="J8" s="57">
        <f>18991.15+18991.15</f>
        <v>37982.3</v>
      </c>
      <c r="K8" s="57">
        <f>26734</f>
        <v>26734</v>
      </c>
      <c r="L8" s="57"/>
      <c r="M8" s="57"/>
      <c r="N8" s="57">
        <f>32800</f>
        <v>32800</v>
      </c>
      <c r="O8" s="57">
        <f>9000</f>
        <v>9000</v>
      </c>
      <c r="P8" s="57">
        <f>SUM(D8:O8)</f>
        <v>106516.3</v>
      </c>
      <c r="Q8" s="68">
        <f>+C8*542614.5/160131.83</f>
        <v>20575.945250235385</v>
      </c>
      <c r="R8" s="59">
        <f>+C8*541516.41/160132.73</f>
        <v>20534.19026080427</v>
      </c>
      <c r="S8" s="59">
        <f>+C8*512405.17/160134.83</f>
        <v>19430.04325338841</v>
      </c>
      <c r="T8" s="69">
        <f>+C8*542581.14/160134.83</f>
        <v>20574.294788385516</v>
      </c>
      <c r="U8" s="59">
        <f>+C8*528764.24/160133.53</f>
        <v>20050.53044248759</v>
      </c>
      <c r="V8" s="69">
        <f>+C8*542620.26/160133.53</f>
        <v>20575.945230033958</v>
      </c>
      <c r="W8" s="69">
        <f>+C8*542619.24/160133.23</f>
        <v>20575.945099764736</v>
      </c>
      <c r="X8" s="59">
        <f>+C8*542611.79/160131.03</f>
        <v>20575.945282048084</v>
      </c>
      <c r="Y8" s="59">
        <f>+C8*542609.08/160130.23</f>
        <v>20575.945313861095</v>
      </c>
      <c r="Z8" s="59">
        <f>+C8*540278.96/160144.03</f>
        <v>20485.8208008878</v>
      </c>
      <c r="AA8" s="69">
        <f>+C8*496194.66/160144.03</f>
        <v>18814.271218552447</v>
      </c>
      <c r="AB8" s="57">
        <f>+C8*480512.67/160149.33</f>
        <v>18219.052397996296</v>
      </c>
      <c r="AC8" s="57">
        <f>SUM(Q8:AB8)</f>
        <v>240987.92933844563</v>
      </c>
      <c r="AD8" s="57">
        <f>+C8*35204.08/160131.83</f>
        <v>1334.938934851366</v>
      </c>
      <c r="AE8" s="57">
        <f>+C8*36346.08/160132.73</f>
        <v>1378.2358358344356</v>
      </c>
      <c r="AF8" s="57">
        <f>+C8*54868.69/160134.83</f>
        <v>2080.5820908418236</v>
      </c>
      <c r="AG8" s="57">
        <f>+C8*85507.82/160134.83</f>
        <v>3242.3963269202586</v>
      </c>
      <c r="AH8" s="57">
        <f>+C8*18385.87/160133.53</f>
        <v>697.184904460671</v>
      </c>
      <c r="AI8" s="57">
        <f>+C8*24175.53/160133.53</f>
        <v>916.7265173383738</v>
      </c>
      <c r="AJ8" s="57">
        <f>+C8*20168.35/160133.23</f>
        <v>764.7772724624364</v>
      </c>
      <c r="AK8" s="57">
        <f>C8*28498.6/542611.79</f>
        <v>318.9189805846275</v>
      </c>
      <c r="AL8" s="57">
        <f>+C8*91367.56/160130.23</f>
        <v>3464.693067836098</v>
      </c>
      <c r="AM8" s="57">
        <f>+C8*137600.73/160144.03</f>
        <v>5217.423045404816</v>
      </c>
      <c r="AN8" s="57">
        <f>+C8*48121.97/160144.03</f>
        <v>1824.6463900902208</v>
      </c>
      <c r="AO8" s="57">
        <f>+C8*81488.44/160149.33</f>
        <v>3089.7044987200384</v>
      </c>
      <c r="AP8" s="57">
        <f>SUM(AD8:AO8)</f>
        <v>24330.227865345165</v>
      </c>
      <c r="AQ8" s="57"/>
      <c r="AR8" s="57"/>
      <c r="AS8" s="57">
        <f>P8+AC8+AP8+AQ8+AR8</f>
        <v>371834.4572037908</v>
      </c>
    </row>
    <row r="9" spans="1:45" ht="12" customHeight="1">
      <c r="A9" s="8">
        <v>4</v>
      </c>
      <c r="B9" s="23" t="s">
        <v>22</v>
      </c>
      <c r="C9" s="55">
        <v>3393</v>
      </c>
      <c r="D9" s="57"/>
      <c r="E9" s="57"/>
      <c r="F9" s="57">
        <f>12931.56</f>
        <v>12931.56</v>
      </c>
      <c r="G9" s="57"/>
      <c r="H9" s="57"/>
      <c r="I9" s="57"/>
      <c r="J9" s="57">
        <f>30250+30921.35</f>
        <v>61171.35</v>
      </c>
      <c r="K9" s="57"/>
      <c r="L9" s="57">
        <f>520516.55</f>
        <v>520516.55</v>
      </c>
      <c r="M9" s="57"/>
      <c r="N9" s="57">
        <f>6884.5</f>
        <v>6884.5</v>
      </c>
      <c r="O9" s="57">
        <f>9000</f>
        <v>9000</v>
      </c>
      <c r="P9" s="57">
        <f>SUM(D9:O9)</f>
        <v>610503.96</v>
      </c>
      <c r="Q9" s="68">
        <f>+C9*542614.5/160131.83</f>
        <v>11497.345646396474</v>
      </c>
      <c r="R9" s="59">
        <f>+C9*541516.41/160132.73</f>
        <v>11474.013957858584</v>
      </c>
      <c r="S9" s="59">
        <f>+C9*512405.17/160134.83</f>
        <v>10857.043041854167</v>
      </c>
      <c r="T9" s="69">
        <f>+C9*542581.14/160134.83</f>
        <v>11496.423407824519</v>
      </c>
      <c r="U9" s="59">
        <f>+C9*528764.24/160133.53</f>
        <v>11203.756429524785</v>
      </c>
      <c r="V9" s="69">
        <f>+C9*542620.26/160133.53</f>
        <v>11497.3456351084</v>
      </c>
      <c r="W9" s="69">
        <f>+C9*542619.24/160133.23</f>
        <v>11497.345562317078</v>
      </c>
      <c r="X9" s="59">
        <f>+C9*542611.79/160131.03</f>
        <v>11497.345664172646</v>
      </c>
      <c r="Y9" s="59">
        <f>+C9*542609.08/160130.23</f>
        <v>11497.345681948997</v>
      </c>
      <c r="Z9" s="59">
        <f>+C9*540278.96/160144.03</f>
        <v>11446.986261554677</v>
      </c>
      <c r="AA9" s="69">
        <f>+C9*496194.66/160144.03</f>
        <v>10512.96436951162</v>
      </c>
      <c r="AB9" s="57">
        <f>+C9*480512.67/160149.33</f>
        <v>10180.370341293343</v>
      </c>
      <c r="AC9" s="57">
        <f>SUM(Q9:AB9)</f>
        <v>134658.2859993653</v>
      </c>
      <c r="AD9" s="57">
        <f>+C9*35204.08/160131.83</f>
        <v>745.9319202184852</v>
      </c>
      <c r="AE9" s="57">
        <f>+C9*36346.08/160132.73</f>
        <v>770.1251920203946</v>
      </c>
      <c r="AF9" s="57">
        <f>+C9*54868.69/160134.83</f>
        <v>1162.579466128637</v>
      </c>
      <c r="AG9" s="57">
        <f>+C9*85507.82/160134.83</f>
        <v>1811.7734490366654</v>
      </c>
      <c r="AH9" s="57">
        <f>+C9*18385.87/160133.53</f>
        <v>389.57023497827095</v>
      </c>
      <c r="AI9" s="57">
        <f>+C9*24175.53/160133.53</f>
        <v>512.2448327342812</v>
      </c>
      <c r="AJ9" s="57">
        <f>+C9*20168.35/160133.23</f>
        <v>427.3392321506285</v>
      </c>
      <c r="AK9" s="57">
        <f>C9*28498.6/542611.79</f>
        <v>178.20429187504382</v>
      </c>
      <c r="AL9" s="57">
        <f>+C9*91367.56/160130.23</f>
        <v>1935.9875463864628</v>
      </c>
      <c r="AM9" s="57">
        <f>+C9*137600.73/160144.03</f>
        <v>2915.3710999404725</v>
      </c>
      <c r="AN9" s="57">
        <f>+C9*48121.97/160144.03</f>
        <v>1019.5687232924013</v>
      </c>
      <c r="AO9" s="57">
        <f>+C9*81488.44/160149.33</f>
        <v>1726.4529106678126</v>
      </c>
      <c r="AP9" s="57">
        <f>SUM(AD9:AO9)</f>
        <v>13595.148899429556</v>
      </c>
      <c r="AQ9" s="57"/>
      <c r="AR9" s="57"/>
      <c r="AS9" s="57">
        <f>P9+AC9+AP9+AQ9+AR9</f>
        <v>758757.3948987948</v>
      </c>
    </row>
    <row r="10" spans="1:45" ht="12" customHeight="1">
      <c r="A10" s="7">
        <v>4</v>
      </c>
      <c r="B10" s="7" t="s">
        <v>23</v>
      </c>
      <c r="C10" s="56">
        <f>SUM(C6:C9)</f>
        <v>13392.98</v>
      </c>
      <c r="D10" s="58">
        <f>SUM(D6:D9)</f>
        <v>12601.66</v>
      </c>
      <c r="E10" s="58">
        <f aca="true" t="shared" si="0" ref="E10:L10">SUM(E6:E9)</f>
        <v>0</v>
      </c>
      <c r="F10" s="58">
        <f t="shared" si="0"/>
        <v>12931.56</v>
      </c>
      <c r="G10" s="58">
        <f t="shared" si="0"/>
        <v>0</v>
      </c>
      <c r="H10" s="58">
        <f t="shared" si="0"/>
        <v>0</v>
      </c>
      <c r="I10" s="58">
        <f t="shared" si="0"/>
        <v>84360.78</v>
      </c>
      <c r="J10" s="58">
        <f t="shared" si="0"/>
        <v>193138.26</v>
      </c>
      <c r="K10" s="58">
        <f t="shared" si="0"/>
        <v>29955</v>
      </c>
      <c r="L10" s="58">
        <f t="shared" si="0"/>
        <v>520516.55</v>
      </c>
      <c r="M10" s="58">
        <f aca="true" t="shared" si="1" ref="M10:V10">SUM(M6:M9)</f>
        <v>0</v>
      </c>
      <c r="N10" s="58">
        <f t="shared" si="1"/>
        <v>78084.5</v>
      </c>
      <c r="O10" s="58">
        <f t="shared" si="1"/>
        <v>36000</v>
      </c>
      <c r="P10" s="58">
        <f t="shared" si="1"/>
        <v>967588.31</v>
      </c>
      <c r="Q10" s="58">
        <f t="shared" si="1"/>
        <v>45382.764602203075</v>
      </c>
      <c r="R10" s="58">
        <f t="shared" si="1"/>
        <v>45290.66886452133</v>
      </c>
      <c r="S10" s="58">
        <f t="shared" si="1"/>
        <v>42855.33755340172</v>
      </c>
      <c r="T10" s="58">
        <f t="shared" si="1"/>
        <v>45379.12430666833</v>
      </c>
      <c r="U10" s="58">
        <f t="shared" si="1"/>
        <v>44223.89796212698</v>
      </c>
      <c r="V10" s="58">
        <f t="shared" si="1"/>
        <v>45382.76455764636</v>
      </c>
      <c r="W10" s="58">
        <f>SUM(W6:W9)</f>
        <v>45382.764270321655</v>
      </c>
      <c r="X10" s="58">
        <f>SUM(X6:X9)</f>
        <v>45382.76467236987</v>
      </c>
      <c r="Y10" s="58">
        <f aca="true" t="shared" si="2" ref="Y10:AS10">SUM(Y6:Y9)</f>
        <v>45382.76474253736</v>
      </c>
      <c r="Z10" s="58">
        <f t="shared" si="2"/>
        <v>45183.98410294033</v>
      </c>
      <c r="AA10" s="58">
        <f t="shared" si="2"/>
        <v>41497.17699427696</v>
      </c>
      <c r="AB10" s="58">
        <f t="shared" si="2"/>
        <v>40184.349063818125</v>
      </c>
      <c r="AC10" s="58">
        <f t="shared" si="2"/>
        <v>531528.3616928321</v>
      </c>
      <c r="AD10" s="58">
        <f t="shared" si="2"/>
        <v>2944.371143191207</v>
      </c>
      <c r="AE10" s="58">
        <f t="shared" si="2"/>
        <v>3039.8677554451237</v>
      </c>
      <c r="AF10" s="58">
        <f t="shared" si="2"/>
        <v>4588.9783490337495</v>
      </c>
      <c r="AG10" s="58">
        <f t="shared" si="2"/>
        <v>7151.501788234329</v>
      </c>
      <c r="AH10" s="58">
        <f t="shared" si="2"/>
        <v>1537.7266034952204</v>
      </c>
      <c r="AI10" s="58">
        <f t="shared" si="2"/>
        <v>2021.9524903959841</v>
      </c>
      <c r="AJ10" s="58">
        <f t="shared" si="2"/>
        <v>1686.809840674543</v>
      </c>
      <c r="AK10" s="58">
        <f t="shared" si="2"/>
        <v>703.4148296482831</v>
      </c>
      <c r="AL10" s="58">
        <f t="shared" si="2"/>
        <v>7641.80444709784</v>
      </c>
      <c r="AM10" s="58">
        <f t="shared" si="2"/>
        <v>11507.664849419614</v>
      </c>
      <c r="AN10" s="58">
        <f t="shared" si="2"/>
        <v>4024.48084871225</v>
      </c>
      <c r="AO10" s="58">
        <f t="shared" si="2"/>
        <v>6814.72128014023</v>
      </c>
      <c r="AP10" s="58">
        <f t="shared" si="2"/>
        <v>53663.294225488375</v>
      </c>
      <c r="AQ10" s="58">
        <f t="shared" si="2"/>
        <v>0</v>
      </c>
      <c r="AR10" s="58">
        <f t="shared" si="2"/>
        <v>0</v>
      </c>
      <c r="AS10" s="58">
        <f t="shared" si="2"/>
        <v>1552779.9659183205</v>
      </c>
    </row>
    <row r="11" ht="12.75" customHeight="1"/>
    <row r="12" ht="12.75" customHeight="1"/>
    <row r="13" ht="12.75" customHeight="1">
      <c r="A13" s="9" t="s">
        <v>43</v>
      </c>
    </row>
    <row r="14" ht="12.75" customHeight="1">
      <c r="A14" s="9" t="s">
        <v>44</v>
      </c>
    </row>
    <row r="15" ht="12.75" customHeight="1">
      <c r="A15" s="9" t="s">
        <v>45</v>
      </c>
    </row>
    <row r="16" ht="12.75" customHeight="1">
      <c r="A16" s="9" t="s">
        <v>46</v>
      </c>
    </row>
    <row r="17" ht="12.75" customHeight="1">
      <c r="A17" s="9" t="s">
        <v>47</v>
      </c>
    </row>
    <row r="18" ht="12.75" customHeight="1">
      <c r="A18" s="9"/>
    </row>
    <row r="19" ht="12.75" customHeight="1">
      <c r="A19" s="9" t="s">
        <v>48</v>
      </c>
    </row>
    <row r="20" ht="12.75" customHeight="1">
      <c r="A20" s="9" t="s">
        <v>49</v>
      </c>
    </row>
    <row r="21" ht="12.75" customHeight="1">
      <c r="A21" s="9" t="s">
        <v>50</v>
      </c>
    </row>
    <row r="22" ht="12.75" customHeight="1">
      <c r="A22" s="9" t="s">
        <v>51</v>
      </c>
    </row>
    <row r="23" ht="12.75" customHeight="1">
      <c r="A23" s="9"/>
    </row>
    <row r="24" ht="12.75" customHeight="1">
      <c r="A24" s="9" t="s">
        <v>52</v>
      </c>
    </row>
    <row r="25" ht="12.75" customHeight="1"/>
    <row r="26" spans="1:45" ht="12.75" customHeight="1" hidden="1">
      <c r="A26" s="102" t="s">
        <v>53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</row>
    <row r="27" spans="1:4" ht="13.5" customHeight="1" hidden="1">
      <c r="A27" s="99"/>
      <c r="B27" s="99"/>
      <c r="C27" s="99"/>
      <c r="D27" s="11"/>
    </row>
    <row r="28" spans="1:45" ht="34.5" customHeight="1" hidden="1">
      <c r="A28" s="12" t="s">
        <v>0</v>
      </c>
      <c r="B28" s="13" t="s">
        <v>1</v>
      </c>
      <c r="C28" s="14" t="s">
        <v>2</v>
      </c>
      <c r="D28" s="100" t="s">
        <v>54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 t="s">
        <v>55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1" t="s">
        <v>56</v>
      </c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26"/>
      <c r="AR28" s="26"/>
      <c r="AS28" s="15" t="s">
        <v>28</v>
      </c>
    </row>
    <row r="29" spans="1:45" ht="12" customHeight="1" hidden="1">
      <c r="A29" s="17"/>
      <c r="B29" s="17" t="s">
        <v>12</v>
      </c>
      <c r="C29" s="17"/>
      <c r="D29" s="18" t="s">
        <v>29</v>
      </c>
      <c r="E29" s="18" t="s">
        <v>30</v>
      </c>
      <c r="F29" s="18" t="s">
        <v>31</v>
      </c>
      <c r="G29" s="18" t="s">
        <v>32</v>
      </c>
      <c r="H29" s="18" t="s">
        <v>33</v>
      </c>
      <c r="I29" s="18" t="s">
        <v>34</v>
      </c>
      <c r="J29" s="46" t="s">
        <v>35</v>
      </c>
      <c r="K29" s="46" t="s">
        <v>36</v>
      </c>
      <c r="L29" s="46" t="s">
        <v>37</v>
      </c>
      <c r="M29" s="46" t="s">
        <v>38</v>
      </c>
      <c r="N29" s="46" t="s">
        <v>39</v>
      </c>
      <c r="O29" s="18" t="s">
        <v>40</v>
      </c>
      <c r="P29" s="19" t="s">
        <v>41</v>
      </c>
      <c r="Q29" s="19" t="s">
        <v>29</v>
      </c>
      <c r="R29" s="19" t="s">
        <v>42</v>
      </c>
      <c r="S29" s="19" t="s">
        <v>31</v>
      </c>
      <c r="T29" s="20" t="s">
        <v>32</v>
      </c>
      <c r="U29" s="20" t="s">
        <v>33</v>
      </c>
      <c r="V29" s="20" t="s">
        <v>34</v>
      </c>
      <c r="W29" s="20" t="s">
        <v>35</v>
      </c>
      <c r="X29" s="20" t="s">
        <v>36</v>
      </c>
      <c r="Y29" s="21" t="s">
        <v>37</v>
      </c>
      <c r="Z29" s="20" t="s">
        <v>38</v>
      </c>
      <c r="AA29" s="20" t="s">
        <v>39</v>
      </c>
      <c r="AB29" s="20" t="s">
        <v>40</v>
      </c>
      <c r="AC29" s="20" t="s">
        <v>41</v>
      </c>
      <c r="AD29" s="20" t="s">
        <v>29</v>
      </c>
      <c r="AE29" s="20" t="s">
        <v>42</v>
      </c>
      <c r="AF29" s="20" t="s">
        <v>31</v>
      </c>
      <c r="AG29" s="20" t="s">
        <v>32</v>
      </c>
      <c r="AH29" s="20" t="s">
        <v>33</v>
      </c>
      <c r="AI29" s="20" t="s">
        <v>34</v>
      </c>
      <c r="AJ29" s="20" t="s">
        <v>35</v>
      </c>
      <c r="AK29" s="20" t="s">
        <v>36</v>
      </c>
      <c r="AL29" s="20" t="s">
        <v>37</v>
      </c>
      <c r="AM29" s="20" t="s">
        <v>38</v>
      </c>
      <c r="AN29" s="20" t="s">
        <v>39</v>
      </c>
      <c r="AO29" s="20" t="s">
        <v>40</v>
      </c>
      <c r="AP29" s="20" t="s">
        <v>41</v>
      </c>
      <c r="AQ29" s="20"/>
      <c r="AR29" s="20"/>
      <c r="AS29" s="22"/>
    </row>
    <row r="30" spans="1:45" ht="12" customHeight="1" hidden="1">
      <c r="A30" s="8">
        <v>1</v>
      </c>
      <c r="B30" s="8" t="s">
        <v>19</v>
      </c>
      <c r="C30" s="8">
        <v>1436.2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>
        <f>SUM(D30:O30)</f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>
        <f>SUM(Q30:AB30)</f>
        <v>0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>
        <f>SUM(AD30:AO30)</f>
        <v>0</v>
      </c>
      <c r="AQ30" s="24"/>
      <c r="AR30" s="24"/>
      <c r="AS30" s="24">
        <f>SUM(AP30,AC30,P30)</f>
        <v>0</v>
      </c>
    </row>
    <row r="31" spans="1:45" ht="12" customHeight="1" hidden="1">
      <c r="A31" s="8">
        <v>2</v>
      </c>
      <c r="B31" s="8" t="s">
        <v>20</v>
      </c>
      <c r="C31" s="8">
        <v>2501.98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f>SUM(D31:O31)</f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>
        <f>SUM(Q31:AB31)</f>
        <v>0</v>
      </c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>
        <f>SUM(AD31:AO31)</f>
        <v>0</v>
      </c>
      <c r="AQ31" s="24"/>
      <c r="AR31" s="24"/>
      <c r="AS31" s="24">
        <f>SUM(AP31,AC31,P31)</f>
        <v>0</v>
      </c>
    </row>
    <row r="32" spans="1:45" ht="12" customHeight="1" hidden="1">
      <c r="A32" s="8">
        <v>3</v>
      </c>
      <c r="B32" s="8" t="s">
        <v>21</v>
      </c>
      <c r="C32" s="8">
        <f>123.4+5876.4</f>
        <v>5999.799999999999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>
        <f>SUM(D32:O32)</f>
        <v>0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>
        <f>SUM(Q32:AB32)</f>
        <v>0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f>SUM(AD32:AO32)</f>
        <v>0</v>
      </c>
      <c r="AQ32" s="24"/>
      <c r="AR32" s="24"/>
      <c r="AS32" s="24">
        <f>SUM(AP32,AC32,P32)</f>
        <v>0</v>
      </c>
    </row>
    <row r="33" spans="1:45" ht="12" customHeight="1" hidden="1">
      <c r="A33" s="8">
        <v>4</v>
      </c>
      <c r="B33" s="8" t="s">
        <v>22</v>
      </c>
      <c r="C33" s="8">
        <v>3383.3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>
        <f>SUM(D33:O33)</f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>
        <f>SUM(Q33:AB33)</f>
        <v>0</v>
      </c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>
        <f>SUM(AD33:AO33)</f>
        <v>0</v>
      </c>
      <c r="AQ33" s="24"/>
      <c r="AR33" s="24"/>
      <c r="AS33" s="24">
        <f>SUM(AP33,AC33,P33)</f>
        <v>0</v>
      </c>
    </row>
    <row r="34" spans="1:45" ht="12" customHeight="1" hidden="1">
      <c r="A34" s="7">
        <v>4</v>
      </c>
      <c r="B34" s="7" t="s">
        <v>23</v>
      </c>
      <c r="C34" s="7">
        <f aca="true" t="shared" si="3" ref="C34:AP34">SUM(C30:C33)</f>
        <v>13321.279999999999</v>
      </c>
      <c r="D34" s="25">
        <f t="shared" si="3"/>
        <v>0</v>
      </c>
      <c r="E34" s="25">
        <f t="shared" si="3"/>
        <v>0</v>
      </c>
      <c r="F34" s="25">
        <f t="shared" si="3"/>
        <v>0</v>
      </c>
      <c r="G34" s="25">
        <f t="shared" si="3"/>
        <v>0</v>
      </c>
      <c r="H34" s="25">
        <f t="shared" si="3"/>
        <v>0</v>
      </c>
      <c r="I34" s="25">
        <f t="shared" si="3"/>
        <v>0</v>
      </c>
      <c r="J34" s="25">
        <f t="shared" si="3"/>
        <v>0</v>
      </c>
      <c r="K34" s="25">
        <f t="shared" si="3"/>
        <v>0</v>
      </c>
      <c r="L34" s="25">
        <f t="shared" si="3"/>
        <v>0</v>
      </c>
      <c r="M34" s="25">
        <f t="shared" si="3"/>
        <v>0</v>
      </c>
      <c r="N34" s="25">
        <f t="shared" si="3"/>
        <v>0</v>
      </c>
      <c r="O34" s="25">
        <f t="shared" si="3"/>
        <v>0</v>
      </c>
      <c r="P34" s="25">
        <f t="shared" si="3"/>
        <v>0</v>
      </c>
      <c r="Q34" s="25">
        <f t="shared" si="3"/>
        <v>0</v>
      </c>
      <c r="R34" s="25">
        <f t="shared" si="3"/>
        <v>0</v>
      </c>
      <c r="S34" s="25">
        <f t="shared" si="3"/>
        <v>0</v>
      </c>
      <c r="T34" s="25">
        <f t="shared" si="3"/>
        <v>0</v>
      </c>
      <c r="U34" s="25">
        <f t="shared" si="3"/>
        <v>0</v>
      </c>
      <c r="V34" s="25">
        <f t="shared" si="3"/>
        <v>0</v>
      </c>
      <c r="W34" s="25">
        <f t="shared" si="3"/>
        <v>0</v>
      </c>
      <c r="X34" s="25">
        <f t="shared" si="3"/>
        <v>0</v>
      </c>
      <c r="Y34" s="27">
        <f t="shared" si="3"/>
        <v>0</v>
      </c>
      <c r="Z34" s="25">
        <f t="shared" si="3"/>
        <v>0</v>
      </c>
      <c r="AA34" s="25">
        <f t="shared" si="3"/>
        <v>0</v>
      </c>
      <c r="AB34" s="25">
        <f t="shared" si="3"/>
        <v>0</v>
      </c>
      <c r="AC34" s="25">
        <f t="shared" si="3"/>
        <v>0</v>
      </c>
      <c r="AD34" s="25">
        <f t="shared" si="3"/>
        <v>0</v>
      </c>
      <c r="AE34" s="25">
        <f t="shared" si="3"/>
        <v>0</v>
      </c>
      <c r="AF34" s="25">
        <f t="shared" si="3"/>
        <v>0</v>
      </c>
      <c r="AG34" s="25">
        <f t="shared" si="3"/>
        <v>0</v>
      </c>
      <c r="AH34" s="25">
        <f t="shared" si="3"/>
        <v>0</v>
      </c>
      <c r="AI34" s="25">
        <f t="shared" si="3"/>
        <v>0</v>
      </c>
      <c r="AJ34" s="25">
        <f t="shared" si="3"/>
        <v>0</v>
      </c>
      <c r="AK34" s="25">
        <f t="shared" si="3"/>
        <v>0</v>
      </c>
      <c r="AL34" s="25">
        <f t="shared" si="3"/>
        <v>0</v>
      </c>
      <c r="AM34" s="25">
        <f t="shared" si="3"/>
        <v>0</v>
      </c>
      <c r="AN34" s="25">
        <f t="shared" si="3"/>
        <v>0</v>
      </c>
      <c r="AO34" s="25">
        <f t="shared" si="3"/>
        <v>0</v>
      </c>
      <c r="AP34" s="25">
        <f t="shared" si="3"/>
        <v>0</v>
      </c>
      <c r="AQ34" s="25"/>
      <c r="AR34" s="25"/>
      <c r="AS34" s="25">
        <f>SUM(AS30:AS33)</f>
        <v>0</v>
      </c>
    </row>
    <row r="65536" ht="12.75" customHeight="1"/>
  </sheetData>
  <sheetProtection selectLockedCells="1" selectUnlockedCells="1"/>
  <autoFilter ref="A1:C10"/>
  <mergeCells count="10">
    <mergeCell ref="A27:C27"/>
    <mergeCell ref="D28:P28"/>
    <mergeCell ref="Q28:AC28"/>
    <mergeCell ref="AD28:AP28"/>
    <mergeCell ref="A26:AS26"/>
    <mergeCell ref="A2:AS2"/>
    <mergeCell ref="A3:C3"/>
    <mergeCell ref="D4:P4"/>
    <mergeCell ref="Q4:AC4"/>
    <mergeCell ref="AD4:A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2018-02-09T04:03:40Z</cp:lastPrinted>
  <dcterms:modified xsi:type="dcterms:W3CDTF">2019-01-16T05:49:45Z</dcterms:modified>
  <cp:category/>
  <cp:version/>
  <cp:contentType/>
  <cp:contentStatus/>
</cp:coreProperties>
</file>