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ж-ф 08 (9)" sheetId="1" r:id="rId1"/>
    <sheet name="ж-ф 08 (8)" sheetId="2" r:id="rId2"/>
  </sheets>
  <definedNames>
    <definedName name="_xlnm._FilterDatabase" localSheetId="1" hidden="1">'ж-ф 08 (8)'!$A$1:$C$12</definedName>
    <definedName name="_xlnm._FilterDatabase" localSheetId="0" hidden="1">'ж-ф 08 (9)'!$A$1:$C$32</definedName>
    <definedName name="SHARED_FORMULA_15_12_15_12_1">SUM(#REF!)</definedName>
    <definedName name="SHARED_FORMULA_15_32_15_32_1">SUM(#REF!)</definedName>
    <definedName name="SHARED_FORMULA_15_5_15_5_1">SUM(#REF!)</definedName>
    <definedName name="SHARED_FORMULA_2_39_2_39_1">SUM(#REF!)</definedName>
    <definedName name="SHARED_FORMULA_28_32_28_32_1">SUM(#REF!)</definedName>
    <definedName name="SHARED_FORMULA_28_5_28_5_1">SUM(#REF!)</definedName>
    <definedName name="SHARED_FORMULA_4_12_4_12_1">SUM(#REF!)</definedName>
    <definedName name="SHARED_FORMULA_41_32_41_32_1">SUM(#REF!)</definedName>
    <definedName name="SHARED_FORMULA_41_5_41_5_1">SUM(#REF!)</definedName>
    <definedName name="SHARED_FORMULA_43_32_43_32_1">SUM(#REF!,#REF!,#REF!)</definedName>
    <definedName name="SHARED_FORMULA_43_6_43_6_1">#REF!+#REF!+#REF!+#REF!</definedName>
    <definedName name="_xlnm.Print_Area" localSheetId="0">'ж-ф 08 (9)'!$A$1:$BM$38</definedName>
  </definedNames>
  <calcPr fullCalcOnLoad="1"/>
</workbook>
</file>

<file path=xl/sharedStrings.xml><?xml version="1.0" encoding="utf-8"?>
<sst xmlns="http://schemas.openxmlformats.org/spreadsheetml/2006/main" count="263" uniqueCount="126">
  <si>
    <t>№</t>
  </si>
  <si>
    <t xml:space="preserve">Адрес дома </t>
  </si>
  <si>
    <t>Общая площадь,кв.м.</t>
  </si>
  <si>
    <t>Установка регистров</t>
  </si>
  <si>
    <t>Изоляция трубопроводов</t>
  </si>
  <si>
    <t>Косметический ремонт подъезда</t>
  </si>
  <si>
    <t>Остекление</t>
  </si>
  <si>
    <t>Ремонт кровли</t>
  </si>
  <si>
    <t>Промывка системы отопления</t>
  </si>
  <si>
    <t>Ремонт лестничных перил</t>
  </si>
  <si>
    <t>Ремонт ступенек</t>
  </si>
  <si>
    <t>Сброс снега с кровли</t>
  </si>
  <si>
    <t>Замена радиаторов, шт</t>
  </si>
  <si>
    <t>Замена общедомовых вентилей и сборок в техэтажах, галереях, чердаках, подъездах и эл.узлах</t>
  </si>
  <si>
    <t>Замена общедомовых трубопроводов ХГВС, ЦО и КНС на черную трубу в техэтажах, галереях, чердаках, подъездах и эл.узлах</t>
  </si>
  <si>
    <t>Замена трубопроводов КНС на ПВХ</t>
  </si>
  <si>
    <t>Квартал 60</t>
  </si>
  <si>
    <t>диаметр</t>
  </si>
  <si>
    <t>кол-во, м</t>
  </si>
  <si>
    <t>подъезд</t>
  </si>
  <si>
    <t>Кол-во, шт</t>
  </si>
  <si>
    <t>Кол-во, м3</t>
  </si>
  <si>
    <t>м2</t>
  </si>
  <si>
    <t>Кол-во, м.</t>
  </si>
  <si>
    <t>п.м.</t>
  </si>
  <si>
    <t>часов</t>
  </si>
  <si>
    <t>шт.</t>
  </si>
  <si>
    <t>квартира</t>
  </si>
  <si>
    <t>Диаметр</t>
  </si>
  <si>
    <t>Кол-во, шт.</t>
  </si>
  <si>
    <t>диаметр труб</t>
  </si>
  <si>
    <t>Кол-во., м</t>
  </si>
  <si>
    <t>Квартира</t>
  </si>
  <si>
    <t>Кол-во, м</t>
  </si>
  <si>
    <t>Ленина 23</t>
  </si>
  <si>
    <t>Ленина 25</t>
  </si>
  <si>
    <t>Ленина 27</t>
  </si>
  <si>
    <t>Ленина 29</t>
  </si>
  <si>
    <t>Ленина 27/1</t>
  </si>
  <si>
    <t>Ярославского 24</t>
  </si>
  <si>
    <t>Ярославского 28</t>
  </si>
  <si>
    <t>Итого:</t>
  </si>
  <si>
    <t>Текущий ремонт</t>
  </si>
  <si>
    <t>АЗР</t>
  </si>
  <si>
    <t>Профилактический ремонт</t>
  </si>
  <si>
    <t>Обслуживание ОДПУ</t>
  </si>
  <si>
    <t>ВСЕГО</t>
  </si>
  <si>
    <t>январь</t>
  </si>
  <si>
    <t xml:space="preserve">ферваль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</si>
  <si>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</si>
  <si>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</si>
  <si>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</si>
  <si>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</si>
  <si>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</si>
  <si>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</si>
  <si>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</si>
  <si>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</si>
  <si>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</si>
  <si>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</si>
  <si>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</si>
  <si>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февраль</t>
  </si>
  <si>
    <t>Аварийно-заявочный ремонт включает:</t>
  </si>
  <si>
    <t>- круглосуточное аварийное прикрытие;</t>
  </si>
  <si>
    <t>- устранение течей системы ХГВС, КНС, отопления;</t>
  </si>
  <si>
    <t>- замена аварийных участков трубопровода ХГВС, КНС, отопления до 5 метров;</t>
  </si>
  <si>
    <t>- прочистка труб КНС;</t>
  </si>
  <si>
    <t>Профилактический ремонт:</t>
  </si>
  <si>
    <t>- поддержание нормального состояния инженерных реконструкций;</t>
  </si>
  <si>
    <t>- прочистка вентканалов, системы КНС;</t>
  </si>
  <si>
    <t>- мелкие плотницкие работы;</t>
  </si>
  <si>
    <t>Текущий ремонт: см. Приложение 1.</t>
  </si>
  <si>
    <t>Выполнение по санитарной очистке ООО "Вита-2" за 2011год.</t>
  </si>
  <si>
    <t>Уборка двора</t>
  </si>
  <si>
    <t>Уборка лестничной клетки</t>
  </si>
  <si>
    <t>Уборка мусопровода</t>
  </si>
  <si>
    <t>Оформления тех. Поспартов МКД</t>
  </si>
  <si>
    <t>всего</t>
  </si>
  <si>
    <t>кв</t>
  </si>
  <si>
    <t>Ревизия задвижек и грязевиков</t>
  </si>
  <si>
    <t>Установка греющего кабеля</t>
  </si>
  <si>
    <t>п.м</t>
  </si>
  <si>
    <t>Установка входным дверей</t>
  </si>
  <si>
    <t>кол-во</t>
  </si>
  <si>
    <t>Демонтаж карниза</t>
  </si>
  <si>
    <t>Замена задвижки</t>
  </si>
  <si>
    <t>Замена трубопроводов ХГВС и ЦО на ППРС</t>
  </si>
  <si>
    <t>Сбос снега с крыши</t>
  </si>
  <si>
    <t>Монтаж обратного трубопр-а ГВС</t>
  </si>
  <si>
    <t>Кол-о, м.</t>
  </si>
  <si>
    <t>Выравнивание пола лестнич. площадки</t>
  </si>
  <si>
    <t>Побелка ограждения сан.точки</t>
  </si>
  <si>
    <t>Покраска мусор. контейнера</t>
  </si>
  <si>
    <t>шт</t>
  </si>
  <si>
    <t xml:space="preserve">Покраска бордюров </t>
  </si>
  <si>
    <t>Устройство звукоизоляции помещения э/у</t>
  </si>
  <si>
    <t>Выполнение по техническому обслуживанию ООО "Вита-2" за 2016год.</t>
  </si>
  <si>
    <t>да</t>
  </si>
  <si>
    <t>Ремонт водостоков</t>
  </si>
  <si>
    <t>Покраска цветочных вазонов</t>
  </si>
  <si>
    <t>4--16</t>
  </si>
  <si>
    <t>18--30</t>
  </si>
  <si>
    <t>Установка вентиля</t>
  </si>
  <si>
    <t>24 ,28</t>
  </si>
  <si>
    <t>29, 25, 21, 17</t>
  </si>
  <si>
    <t>под.</t>
  </si>
  <si>
    <t>Ремнот кровли</t>
  </si>
  <si>
    <t>кв.</t>
  </si>
  <si>
    <t>Промывка трубы центральной канализации</t>
  </si>
  <si>
    <t>Замена участка трубы отопления</t>
  </si>
  <si>
    <t>Замена участка КНС</t>
  </si>
  <si>
    <t>Утепление труб отопления, КНС</t>
  </si>
  <si>
    <t>м3</t>
  </si>
  <si>
    <t>6, 10, 14</t>
  </si>
  <si>
    <t>э/у</t>
  </si>
  <si>
    <t>Отделка стен мусоропровода листом</t>
  </si>
  <si>
    <t>Ревизия запорной арматуры с заменой д=15</t>
  </si>
  <si>
    <t>Откачка талых вод</t>
  </si>
  <si>
    <t>Установка задвижек д=80 по отоплению до ПУ</t>
  </si>
  <si>
    <t>Ревизия вентилей д=15-50, шт</t>
  </si>
  <si>
    <t>3,7,11,15,17,18,21,25</t>
  </si>
  <si>
    <t>Установка фильтра</t>
  </si>
  <si>
    <t xml:space="preserve">Ремонт крыльца </t>
  </si>
  <si>
    <t>Ремонт лифта</t>
  </si>
  <si>
    <t>п.1</t>
  </si>
  <si>
    <t>п.1,2,3,4</t>
  </si>
  <si>
    <t xml:space="preserve">Утепление цокольного перекрытия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</si>
</sst>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 * #,##0.00\ ;\ * \(#,##0.00\);\ * \-#\ ;@\ "/>
    <numFmt numFmtId="173" formatCode="_(* #,##0.00_);_(* \(#,##0.00\);_(* \-??_);_(@_)"/>
    <numFmt numFmtId="174" formatCode="_(* #,##0.00_);_(* \(#,##0.00\);_(* &quot;-&quot;??_);_(@_)"/>
    <numFmt numFmtId="175" formatCode="0.0"/>
  </numFmts>
  <fonts count="28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26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1" fillId="25" borderId="15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1" fillId="26" borderId="14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72" fontId="5" fillId="0" borderId="10" xfId="58" applyFont="1" applyFill="1" applyBorder="1" applyAlignment="1" applyProtection="1">
      <alignment/>
      <protection/>
    </xf>
    <xf numFmtId="172" fontId="1" fillId="0" borderId="10" xfId="58" applyFont="1" applyFill="1" applyBorder="1" applyAlignment="1" applyProtection="1">
      <alignment/>
      <protection/>
    </xf>
    <xf numFmtId="172" fontId="6" fillId="0" borderId="10" xfId="58" applyFont="1" applyFill="1" applyBorder="1" applyAlignment="1" applyProtection="1">
      <alignment/>
      <protection/>
    </xf>
    <xf numFmtId="172" fontId="1" fillId="0" borderId="0" xfId="58" applyFont="1" applyFill="1" applyBorder="1" applyAlignment="1" applyProtection="1">
      <alignment/>
      <protection/>
    </xf>
    <xf numFmtId="172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72" fontId="6" fillId="0" borderId="0" xfId="58" applyFont="1" applyFill="1" applyBorder="1" applyAlignment="1" applyProtection="1">
      <alignment horizontal="center"/>
      <protection/>
    </xf>
    <xf numFmtId="172" fontId="5" fillId="0" borderId="0" xfId="58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172" fontId="5" fillId="0" borderId="0" xfId="58" applyFont="1" applyFill="1" applyBorder="1" applyAlignment="1" applyProtection="1">
      <alignment horizontal="center" vertical="center" wrapText="1"/>
      <protection/>
    </xf>
    <xf numFmtId="172" fontId="6" fillId="0" borderId="12" xfId="58" applyFont="1" applyFill="1" applyBorder="1" applyAlignment="1" applyProtection="1">
      <alignment/>
      <protection/>
    </xf>
    <xf numFmtId="172" fontId="6" fillId="0" borderId="11" xfId="58" applyFont="1" applyFill="1" applyBorder="1" applyAlignment="1" applyProtection="1">
      <alignment/>
      <protection/>
    </xf>
    <xf numFmtId="172" fontId="6" fillId="0" borderId="21" xfId="58" applyFont="1" applyFill="1" applyBorder="1" applyAlignment="1" applyProtection="1">
      <alignment/>
      <protection/>
    </xf>
    <xf numFmtId="172" fontId="6" fillId="0" borderId="22" xfId="58" applyFont="1" applyFill="1" applyBorder="1" applyAlignment="1" applyProtection="1">
      <alignment/>
      <protection/>
    </xf>
    <xf numFmtId="172" fontId="6" fillId="0" borderId="23" xfId="58" applyFont="1" applyFill="1" applyBorder="1" applyAlignment="1" applyProtection="1">
      <alignment/>
      <protection/>
    </xf>
    <xf numFmtId="172" fontId="1" fillId="0" borderId="10" xfId="58" applyFont="1" applyBorder="1" applyAlignment="1">
      <alignment/>
    </xf>
    <xf numFmtId="172" fontId="1" fillId="0" borderId="24" xfId="58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1" fillId="26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1" fillId="26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6" borderId="27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26" borderId="26" xfId="0" applyFont="1" applyFill="1" applyBorder="1" applyAlignment="1">
      <alignment horizontal="center" vertical="center" wrapText="1"/>
    </xf>
    <xf numFmtId="0" fontId="1" fillId="26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26" borderId="29" xfId="0" applyFont="1" applyFill="1" applyBorder="1" applyAlignment="1">
      <alignment horizontal="center" vertical="center" wrapText="1"/>
    </xf>
    <xf numFmtId="0" fontId="1" fillId="26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26" borderId="32" xfId="0" applyFont="1" applyFill="1" applyBorder="1" applyAlignment="1">
      <alignment horizontal="center" vertical="center" wrapText="1"/>
    </xf>
    <xf numFmtId="0" fontId="1" fillId="26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1" fillId="0" borderId="10" xfId="58" applyFont="1" applyFill="1" applyBorder="1" applyAlignment="1" applyProtection="1">
      <alignment horizontal="center"/>
      <protection/>
    </xf>
    <xf numFmtId="172" fontId="6" fillId="0" borderId="10" xfId="58" applyFont="1" applyFill="1" applyBorder="1" applyAlignment="1" applyProtection="1">
      <alignment horizontal="center"/>
      <protection/>
    </xf>
    <xf numFmtId="172" fontId="1" fillId="0" borderId="0" xfId="58" applyFont="1" applyFill="1" applyBorder="1" applyAlignment="1" applyProtection="1">
      <alignment horizontal="center"/>
      <protection/>
    </xf>
    <xf numFmtId="172" fontId="1" fillId="0" borderId="10" xfId="58" applyFont="1" applyBorder="1" applyAlignment="1">
      <alignment horizontal="center"/>
    </xf>
    <xf numFmtId="172" fontId="1" fillId="0" borderId="10" xfId="58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72" fontId="1" fillId="0" borderId="24" xfId="58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25" borderId="24" xfId="0" applyFont="1" applyFill="1" applyBorder="1" applyAlignment="1">
      <alignment horizontal="center" wrapText="1"/>
    </xf>
    <xf numFmtId="0" fontId="1" fillId="26" borderId="24" xfId="0" applyFont="1" applyFill="1" applyBorder="1" applyAlignment="1">
      <alignment horizontal="center" wrapText="1"/>
    </xf>
    <xf numFmtId="17" fontId="1" fillId="26" borderId="10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26" borderId="2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center" vertical="center" wrapText="1"/>
    </xf>
    <xf numFmtId="175" fontId="1" fillId="25" borderId="12" xfId="0" applyNumberFormat="1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172" fontId="1" fillId="0" borderId="10" xfId="58" applyFont="1" applyFill="1" applyBorder="1" applyAlignment="1" applyProtection="1">
      <alignment horizontal="center"/>
      <protection/>
    </xf>
    <xf numFmtId="172" fontId="6" fillId="0" borderId="10" xfId="58" applyFont="1" applyFill="1" applyBorder="1" applyAlignment="1" applyProtection="1">
      <alignment horizontal="center"/>
      <protection/>
    </xf>
    <xf numFmtId="172" fontId="1" fillId="0" borderId="0" xfId="58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/>
    </xf>
    <xf numFmtId="0" fontId="1" fillId="26" borderId="28" xfId="0" applyFont="1" applyFill="1" applyBorder="1" applyAlignment="1">
      <alignment horizontal="center" vertical="center" wrapText="1"/>
    </xf>
    <xf numFmtId="0" fontId="1" fillId="26" borderId="29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center" vertical="center" wrapText="1"/>
    </xf>
    <xf numFmtId="0" fontId="1" fillId="25" borderId="25" xfId="0" applyFont="1" applyFill="1" applyBorder="1" applyAlignment="1">
      <alignment horizontal="center" vertical="center"/>
    </xf>
    <xf numFmtId="0" fontId="1" fillId="25" borderId="2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5" borderId="37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6" borderId="37" xfId="0" applyFont="1" applyFill="1" applyBorder="1" applyAlignment="1">
      <alignment horizontal="center" vertical="center" wrapText="1"/>
    </xf>
    <xf numFmtId="0" fontId="1" fillId="26" borderId="38" xfId="0" applyFont="1" applyFill="1" applyBorder="1" applyAlignment="1">
      <alignment horizontal="center" vertical="center" wrapText="1"/>
    </xf>
    <xf numFmtId="0" fontId="1" fillId="26" borderId="36" xfId="0" applyFont="1" applyFill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 vertical="center" wrapText="1"/>
    </xf>
    <xf numFmtId="0" fontId="1" fillId="25" borderId="38" xfId="0" applyFont="1" applyFill="1" applyBorder="1" applyAlignment="1">
      <alignment horizontal="center" vertical="center" wrapText="1"/>
    </xf>
    <xf numFmtId="0" fontId="1" fillId="25" borderId="36" xfId="0" applyFont="1" applyFill="1" applyBorder="1" applyAlignment="1">
      <alignment horizontal="center" vertical="center" wrapText="1"/>
    </xf>
    <xf numFmtId="0" fontId="1" fillId="25" borderId="39" xfId="0" applyFont="1" applyFill="1" applyBorder="1" applyAlignment="1">
      <alignment horizontal="center" vertical="center" wrapText="1"/>
    </xf>
    <xf numFmtId="0" fontId="1" fillId="25" borderId="4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25" borderId="37" xfId="0" applyFont="1" applyFill="1" applyBorder="1" applyAlignment="1">
      <alignment horizontal="center"/>
    </xf>
    <xf numFmtId="0" fontId="1" fillId="25" borderId="38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U32"/>
  <sheetViews>
    <sheetView tabSelected="1" zoomScalePageLayoutView="0" workbookViewId="0" topLeftCell="A1">
      <pane xSplit="3" ySplit="5" topLeftCell="BA6" activePane="bottomRight" state="frozen"/>
      <selection pane="topLeft" activeCell="A1" sqref="A1"/>
      <selection pane="topRight" activeCell="Y1" sqref="Y1"/>
      <selection pane="bottomLeft" activeCell="A9" sqref="A9"/>
      <selection pane="bottomRight" activeCell="C36" sqref="C36"/>
    </sheetView>
  </sheetViews>
  <sheetFormatPr defaultColWidth="9.140625" defaultRowHeight="14.25" customHeight="1"/>
  <cols>
    <col min="1" max="1" width="6.28125" style="1" customWidth="1"/>
    <col min="2" max="2" width="19.7109375" style="1" customWidth="1"/>
    <col min="3" max="3" width="9.140625" style="120" customWidth="1"/>
    <col min="4" max="6" width="0" style="1" hidden="1" customWidth="1"/>
    <col min="7" max="7" width="7.140625" style="1" customWidth="1"/>
    <col min="8" max="8" width="3.421875" style="1" bestFit="1" customWidth="1"/>
    <col min="9" max="9" width="7.8515625" style="1" bestFit="1" customWidth="1"/>
    <col min="10" max="10" width="10.421875" style="120" customWidth="1"/>
    <col min="11" max="13" width="10.421875" style="120" hidden="1" customWidth="1"/>
    <col min="14" max="14" width="9.421875" style="1" hidden="1" customWidth="1"/>
    <col min="15" max="15" width="9.421875" style="1" customWidth="1"/>
    <col min="16" max="16" width="5.8515625" style="1" hidden="1" customWidth="1"/>
    <col min="17" max="17" width="9.00390625" style="1" hidden="1" customWidth="1"/>
    <col min="18" max="18" width="7.57421875" style="1" customWidth="1"/>
    <col min="19" max="19" width="7.140625" style="1" customWidth="1"/>
    <col min="20" max="20" width="6.8515625" style="1" hidden="1" customWidth="1"/>
    <col min="21" max="21" width="7.140625" style="1" hidden="1" customWidth="1"/>
    <col min="22" max="22" width="10.57421875" style="1" hidden="1" customWidth="1"/>
    <col min="23" max="23" width="11.421875" style="1" hidden="1" customWidth="1"/>
    <col min="24" max="24" width="6.00390625" style="1" hidden="1" customWidth="1"/>
    <col min="25" max="25" width="8.421875" style="1" hidden="1" customWidth="1"/>
    <col min="26" max="26" width="9.57421875" style="1" customWidth="1"/>
    <col min="27" max="27" width="6.8515625" style="1" hidden="1" customWidth="1"/>
    <col min="28" max="28" width="7.00390625" style="1" hidden="1" customWidth="1"/>
    <col min="29" max="29" width="9.57421875" style="0" hidden="1" customWidth="1"/>
    <col min="30" max="31" width="9.57421875" style="1" hidden="1" customWidth="1"/>
    <col min="32" max="32" width="8.28125" style="1" customWidth="1"/>
    <col min="33" max="33" width="8.00390625" style="1" customWidth="1"/>
    <col min="34" max="37" width="9.57421875" style="1" hidden="1" customWidth="1"/>
    <col min="38" max="38" width="7.00390625" style="1" hidden="1" customWidth="1"/>
    <col min="39" max="39" width="6.7109375" style="1" hidden="1" customWidth="1"/>
    <col min="40" max="40" width="9.57421875" style="1" hidden="1" customWidth="1"/>
    <col min="41" max="41" width="8.7109375" style="1" hidden="1" customWidth="1"/>
    <col min="42" max="43" width="7.421875" style="1" hidden="1" customWidth="1"/>
    <col min="44" max="44" width="8.57421875" style="1" customWidth="1"/>
    <col min="45" max="45" width="10.421875" style="1" customWidth="1"/>
    <col min="46" max="46" width="11.7109375" style="1" customWidth="1"/>
    <col min="47" max="48" width="9.00390625" style="1" customWidth="1"/>
    <col min="49" max="49" width="7.57421875" style="1" customWidth="1"/>
    <col min="50" max="50" width="6.7109375" style="1" customWidth="1"/>
    <col min="51" max="51" width="10.28125" style="1" customWidth="1"/>
    <col min="52" max="52" width="7.7109375" style="1" customWidth="1"/>
    <col min="53" max="55" width="7.421875" style="1" customWidth="1"/>
    <col min="56" max="56" width="6.7109375" style="1" customWidth="1"/>
    <col min="57" max="58" width="9.140625" style="2" customWidth="1"/>
    <col min="59" max="59" width="6.140625" style="73" customWidth="1"/>
    <col min="60" max="60" width="10.28125" style="73" hidden="1" customWidth="1"/>
    <col min="61" max="61" width="7.28125" style="73" customWidth="1"/>
    <col min="62" max="62" width="11.57421875" style="124" customWidth="1"/>
    <col min="63" max="63" width="9.140625" style="124" customWidth="1"/>
    <col min="64" max="64" width="7.421875" style="125" customWidth="1"/>
    <col min="65" max="65" width="5.421875" style="124" customWidth="1"/>
    <col min="66" max="66" width="7.8515625" style="124" bestFit="1" customWidth="1"/>
    <col min="67" max="67" width="4.8515625" style="73" customWidth="1"/>
    <col min="68" max="68" width="5.8515625" style="73" customWidth="1"/>
    <col min="69" max="69" width="6.57421875" style="125" customWidth="1"/>
    <col min="70" max="70" width="6.8515625" style="125" customWidth="1"/>
    <col min="71" max="71" width="9.140625" style="125" customWidth="1"/>
    <col min="72" max="72" width="6.421875" style="125" customWidth="1"/>
    <col min="73" max="73" width="8.28125" style="125" customWidth="1"/>
    <col min="74" max="16384" width="9.140625" style="2" customWidth="1"/>
  </cols>
  <sheetData>
    <row r="1" spans="1:56" ht="15" customHeight="1">
      <c r="A1" s="3"/>
      <c r="B1" s="4"/>
      <c r="C1" s="118"/>
      <c r="D1" s="4"/>
      <c r="E1" s="4"/>
      <c r="F1" s="4"/>
      <c r="G1" s="4"/>
      <c r="H1" s="4"/>
      <c r="I1" s="4"/>
      <c r="J1" s="118"/>
      <c r="K1" s="118"/>
      <c r="L1" s="118"/>
      <c r="M1" s="118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1:56" ht="15" customHeight="1">
      <c r="A2" s="152"/>
      <c r="B2" s="152"/>
      <c r="C2" s="152"/>
      <c r="D2" s="5"/>
      <c r="E2" s="5"/>
      <c r="F2" s="5"/>
      <c r="G2" s="5"/>
      <c r="H2" s="5"/>
      <c r="I2" s="5"/>
      <c r="J2" s="118"/>
      <c r="K2" s="118"/>
      <c r="L2" s="118"/>
      <c r="M2" s="1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 ht="12.75" customHeight="1">
      <c r="A3" s="153"/>
      <c r="B3" s="153"/>
      <c r="C3" s="153"/>
      <c r="D3" s="6"/>
      <c r="E3" s="6"/>
      <c r="F3" s="6"/>
      <c r="G3" s="6"/>
      <c r="H3" s="6"/>
      <c r="I3" s="6"/>
      <c r="J3" s="118"/>
      <c r="K3" s="118"/>
      <c r="L3" s="118"/>
      <c r="M3" s="118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73" ht="67.5" customHeight="1">
      <c r="A4" s="7" t="s">
        <v>0</v>
      </c>
      <c r="B4" s="9" t="s">
        <v>1</v>
      </c>
      <c r="C4" s="98" t="s">
        <v>2</v>
      </c>
      <c r="D4" s="181" t="s">
        <v>3</v>
      </c>
      <c r="E4" s="173"/>
      <c r="F4" s="182"/>
      <c r="G4" s="173" t="s">
        <v>3</v>
      </c>
      <c r="H4" s="173"/>
      <c r="I4" s="173"/>
      <c r="J4" s="98" t="s">
        <v>78</v>
      </c>
      <c r="K4" s="85" t="s">
        <v>90</v>
      </c>
      <c r="L4" s="86" t="s">
        <v>91</v>
      </c>
      <c r="M4" s="85" t="s">
        <v>93</v>
      </c>
      <c r="N4" s="8" t="s">
        <v>4</v>
      </c>
      <c r="O4" s="7" t="s">
        <v>5</v>
      </c>
      <c r="P4" s="173" t="s">
        <v>6</v>
      </c>
      <c r="Q4" s="173"/>
      <c r="R4" s="173" t="s">
        <v>84</v>
      </c>
      <c r="S4" s="173"/>
      <c r="T4" s="182" t="s">
        <v>7</v>
      </c>
      <c r="U4" s="155"/>
      <c r="V4" s="98" t="s">
        <v>94</v>
      </c>
      <c r="W4" s="8" t="s">
        <v>107</v>
      </c>
      <c r="X4" s="154" t="s">
        <v>89</v>
      </c>
      <c r="Y4" s="154"/>
      <c r="Z4" s="7" t="s">
        <v>8</v>
      </c>
      <c r="AA4" s="173" t="s">
        <v>9</v>
      </c>
      <c r="AB4" s="173"/>
      <c r="AC4" s="173" t="s">
        <v>10</v>
      </c>
      <c r="AD4" s="173"/>
      <c r="AE4" s="7" t="s">
        <v>108</v>
      </c>
      <c r="AF4" s="182" t="s">
        <v>81</v>
      </c>
      <c r="AG4" s="181"/>
      <c r="AH4" s="173" t="s">
        <v>109</v>
      </c>
      <c r="AI4" s="173"/>
      <c r="AJ4" s="9" t="s">
        <v>114</v>
      </c>
      <c r="AK4" s="9" t="s">
        <v>115</v>
      </c>
      <c r="AL4" s="7" t="s">
        <v>116</v>
      </c>
      <c r="AM4" s="7" t="s">
        <v>11</v>
      </c>
      <c r="AN4" s="7" t="s">
        <v>117</v>
      </c>
      <c r="AO4" s="7" t="s">
        <v>118</v>
      </c>
      <c r="AP4" s="173" t="s">
        <v>12</v>
      </c>
      <c r="AQ4" s="173"/>
      <c r="AR4" s="173" t="s">
        <v>13</v>
      </c>
      <c r="AS4" s="173"/>
      <c r="AT4" s="173" t="s">
        <v>14</v>
      </c>
      <c r="AU4" s="173"/>
      <c r="AV4" s="173"/>
      <c r="AW4" s="173" t="s">
        <v>85</v>
      </c>
      <c r="AX4" s="173"/>
      <c r="AY4" s="173"/>
      <c r="AZ4" s="173" t="s">
        <v>15</v>
      </c>
      <c r="BA4" s="173"/>
      <c r="BB4" s="173"/>
      <c r="BC4" s="182" t="s">
        <v>87</v>
      </c>
      <c r="BD4" s="181"/>
      <c r="BE4" s="9" t="s">
        <v>122</v>
      </c>
      <c r="BF4" s="154" t="s">
        <v>79</v>
      </c>
      <c r="BG4" s="154"/>
      <c r="BH4" s="85" t="s">
        <v>83</v>
      </c>
      <c r="BI4" s="154" t="s">
        <v>86</v>
      </c>
      <c r="BJ4" s="85" t="s">
        <v>97</v>
      </c>
      <c r="BK4" s="85" t="s">
        <v>98</v>
      </c>
      <c r="BL4" s="154" t="s">
        <v>101</v>
      </c>
      <c r="BM4" s="154"/>
      <c r="BN4" s="85" t="s">
        <v>121</v>
      </c>
      <c r="BO4" s="154" t="s">
        <v>105</v>
      </c>
      <c r="BP4" s="154"/>
      <c r="BQ4" s="154" t="s">
        <v>125</v>
      </c>
      <c r="BR4" s="154"/>
      <c r="BS4" s="85" t="s">
        <v>110</v>
      </c>
      <c r="BT4" s="154" t="s">
        <v>120</v>
      </c>
      <c r="BU4" s="154"/>
    </row>
    <row r="5" spans="1:73" s="10" customFormat="1" ht="23.25" customHeight="1">
      <c r="A5" s="7"/>
      <c r="B5" s="9" t="s">
        <v>16</v>
      </c>
      <c r="C5" s="98"/>
      <c r="D5" s="8" t="s">
        <v>17</v>
      </c>
      <c r="E5" s="7" t="s">
        <v>18</v>
      </c>
      <c r="F5" s="9" t="s">
        <v>19</v>
      </c>
      <c r="G5" s="95" t="s">
        <v>17</v>
      </c>
      <c r="H5" s="95" t="s">
        <v>26</v>
      </c>
      <c r="I5" s="95" t="s">
        <v>19</v>
      </c>
      <c r="J5" s="98"/>
      <c r="K5" s="85"/>
      <c r="L5" s="97" t="s">
        <v>92</v>
      </c>
      <c r="M5" s="96" t="s">
        <v>24</v>
      </c>
      <c r="N5" s="7" t="s">
        <v>21</v>
      </c>
      <c r="O5" s="7" t="s">
        <v>19</v>
      </c>
      <c r="P5" s="7" t="s">
        <v>22</v>
      </c>
      <c r="Q5" s="7" t="s">
        <v>19</v>
      </c>
      <c r="R5" s="7" t="s">
        <v>17</v>
      </c>
      <c r="S5" s="7" t="s">
        <v>20</v>
      </c>
      <c r="T5" s="7" t="s">
        <v>77</v>
      </c>
      <c r="U5" s="9" t="s">
        <v>22</v>
      </c>
      <c r="V5" s="98"/>
      <c r="W5" s="100"/>
      <c r="X5" s="95" t="s">
        <v>22</v>
      </c>
      <c r="Y5" s="95" t="s">
        <v>19</v>
      </c>
      <c r="Z5" s="7"/>
      <c r="AA5" s="7" t="s">
        <v>23</v>
      </c>
      <c r="AB5" s="7" t="s">
        <v>19</v>
      </c>
      <c r="AC5" s="7" t="s">
        <v>20</v>
      </c>
      <c r="AD5" s="7" t="s">
        <v>19</v>
      </c>
      <c r="AE5" s="7" t="s">
        <v>17</v>
      </c>
      <c r="AF5" s="7" t="s">
        <v>82</v>
      </c>
      <c r="AG5" s="7" t="s">
        <v>19</v>
      </c>
      <c r="AH5" s="7" t="s">
        <v>17</v>
      </c>
      <c r="AI5" s="7" t="s">
        <v>24</v>
      </c>
      <c r="AJ5" s="7" t="s">
        <v>22</v>
      </c>
      <c r="AK5" s="7"/>
      <c r="AL5" s="7" t="s">
        <v>25</v>
      </c>
      <c r="AM5" s="7"/>
      <c r="AN5" s="7" t="s">
        <v>26</v>
      </c>
      <c r="AO5" s="7"/>
      <c r="AP5" s="7" t="s">
        <v>20</v>
      </c>
      <c r="AQ5" s="7" t="s">
        <v>27</v>
      </c>
      <c r="AR5" s="7" t="s">
        <v>28</v>
      </c>
      <c r="AS5" s="7" t="s">
        <v>29</v>
      </c>
      <c r="AT5" s="7" t="s">
        <v>30</v>
      </c>
      <c r="AU5" s="7" t="s">
        <v>23</v>
      </c>
      <c r="AV5" s="7" t="s">
        <v>19</v>
      </c>
      <c r="AW5" s="7" t="s">
        <v>30</v>
      </c>
      <c r="AX5" s="7" t="s">
        <v>33</v>
      </c>
      <c r="AY5" s="7" t="s">
        <v>27</v>
      </c>
      <c r="AZ5" s="7" t="s">
        <v>30</v>
      </c>
      <c r="BA5" s="7" t="s">
        <v>31</v>
      </c>
      <c r="BB5" s="7" t="s">
        <v>32</v>
      </c>
      <c r="BC5" s="68" t="s">
        <v>17</v>
      </c>
      <c r="BD5" s="68" t="s">
        <v>88</v>
      </c>
      <c r="BE5" s="68" t="s">
        <v>19</v>
      </c>
      <c r="BF5" s="98" t="s">
        <v>32</v>
      </c>
      <c r="BG5" s="123" t="s">
        <v>80</v>
      </c>
      <c r="BH5" s="85"/>
      <c r="BI5" s="154"/>
      <c r="BJ5" s="126" t="s">
        <v>80</v>
      </c>
      <c r="BK5" s="85" t="s">
        <v>26</v>
      </c>
      <c r="BL5" s="98" t="s">
        <v>17</v>
      </c>
      <c r="BM5" s="85" t="s">
        <v>26</v>
      </c>
      <c r="BN5" s="85" t="s">
        <v>104</v>
      </c>
      <c r="BO5" s="85" t="s">
        <v>22</v>
      </c>
      <c r="BP5" s="85" t="s">
        <v>106</v>
      </c>
      <c r="BQ5" s="85" t="s">
        <v>22</v>
      </c>
      <c r="BR5" s="85" t="s">
        <v>77</v>
      </c>
      <c r="BS5" s="85" t="s">
        <v>111</v>
      </c>
      <c r="BT5" s="98" t="s">
        <v>17</v>
      </c>
      <c r="BU5" s="85" t="s">
        <v>26</v>
      </c>
    </row>
    <row r="6" spans="1:73" ht="12" customHeight="1">
      <c r="A6" s="180">
        <v>1</v>
      </c>
      <c r="B6" s="180" t="s">
        <v>34</v>
      </c>
      <c r="C6" s="186">
        <f>137+3187.77</f>
        <v>3324.77</v>
      </c>
      <c r="D6" s="12"/>
      <c r="E6" s="12"/>
      <c r="F6" s="50"/>
      <c r="G6" s="82"/>
      <c r="H6" s="82"/>
      <c r="I6" s="82"/>
      <c r="J6" s="187" t="s">
        <v>96</v>
      </c>
      <c r="K6" s="185"/>
      <c r="L6" s="174"/>
      <c r="M6" s="174"/>
      <c r="N6" s="11"/>
      <c r="O6" s="11"/>
      <c r="P6" s="180"/>
      <c r="Q6" s="11"/>
      <c r="R6" s="13"/>
      <c r="S6" s="13"/>
      <c r="T6" s="13"/>
      <c r="U6" s="50"/>
      <c r="V6" s="82"/>
      <c r="W6" s="101"/>
      <c r="X6" s="82"/>
      <c r="Y6" s="82"/>
      <c r="Z6" s="177" t="s">
        <v>96</v>
      </c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50"/>
      <c r="BC6" s="82"/>
      <c r="BD6" s="82"/>
      <c r="BE6" s="69"/>
      <c r="BF6" s="69"/>
      <c r="BG6" s="75"/>
      <c r="BH6" s="207"/>
      <c r="BI6" s="201"/>
      <c r="BJ6" s="127">
        <v>7.2</v>
      </c>
      <c r="BK6" s="127"/>
      <c r="BL6" s="131"/>
      <c r="BM6" s="127"/>
      <c r="BN6" s="127"/>
      <c r="BO6" s="75"/>
      <c r="BP6" s="75"/>
      <c r="BQ6" s="131"/>
      <c r="BR6" s="131"/>
      <c r="BS6" s="131"/>
      <c r="BT6" s="131"/>
      <c r="BU6" s="131"/>
    </row>
    <row r="7" spans="1:73" ht="12" customHeight="1" hidden="1">
      <c r="A7" s="180"/>
      <c r="B7" s="180"/>
      <c r="C7" s="180"/>
      <c r="D7" s="12"/>
      <c r="E7" s="12"/>
      <c r="F7" s="50"/>
      <c r="G7" s="82"/>
      <c r="H7" s="82"/>
      <c r="I7" s="82"/>
      <c r="J7" s="187"/>
      <c r="K7" s="185"/>
      <c r="L7" s="175"/>
      <c r="M7" s="178"/>
      <c r="N7" s="13"/>
      <c r="O7" s="11"/>
      <c r="P7" s="180"/>
      <c r="Q7" s="14"/>
      <c r="R7" s="14"/>
      <c r="S7" s="14"/>
      <c r="T7" s="14"/>
      <c r="U7" s="50"/>
      <c r="V7" s="82"/>
      <c r="W7" s="101"/>
      <c r="X7" s="82"/>
      <c r="Y7" s="82"/>
      <c r="Z7" s="177"/>
      <c r="AA7" s="14"/>
      <c r="AB7" s="13"/>
      <c r="AC7" s="11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1"/>
      <c r="AU7" s="11"/>
      <c r="AV7" s="11"/>
      <c r="AW7" s="11"/>
      <c r="AX7" s="11"/>
      <c r="AY7" s="11"/>
      <c r="AZ7" s="11"/>
      <c r="BA7" s="11"/>
      <c r="BB7" s="50"/>
      <c r="BC7" s="82"/>
      <c r="BD7" s="82"/>
      <c r="BE7" s="69"/>
      <c r="BF7" s="69"/>
      <c r="BG7" s="75"/>
      <c r="BH7" s="208"/>
      <c r="BI7" s="202"/>
      <c r="BJ7" s="127"/>
      <c r="BK7" s="127"/>
      <c r="BL7" s="131"/>
      <c r="BM7" s="127"/>
      <c r="BN7" s="127"/>
      <c r="BO7" s="75"/>
      <c r="BP7" s="75"/>
      <c r="BQ7" s="131"/>
      <c r="BR7" s="131"/>
      <c r="BS7" s="131"/>
      <c r="BT7" s="131"/>
      <c r="BU7" s="131"/>
    </row>
    <row r="8" spans="1:73" ht="12" customHeight="1" hidden="1">
      <c r="A8" s="180"/>
      <c r="B8" s="180"/>
      <c r="C8" s="180"/>
      <c r="D8" s="12"/>
      <c r="E8" s="12"/>
      <c r="F8" s="50"/>
      <c r="G8" s="82"/>
      <c r="H8" s="82"/>
      <c r="I8" s="82"/>
      <c r="J8" s="188"/>
      <c r="K8" s="186"/>
      <c r="L8" s="176"/>
      <c r="M8" s="179"/>
      <c r="N8" s="13"/>
      <c r="O8" s="13"/>
      <c r="P8" s="180"/>
      <c r="Q8" s="15"/>
      <c r="R8" s="15"/>
      <c r="S8" s="15"/>
      <c r="T8" s="15"/>
      <c r="U8" s="50"/>
      <c r="V8" s="82"/>
      <c r="W8" s="101"/>
      <c r="X8" s="82"/>
      <c r="Y8" s="82"/>
      <c r="Z8" s="177"/>
      <c r="AA8" s="15"/>
      <c r="AB8" s="13"/>
      <c r="AC8" s="11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1"/>
      <c r="AU8" s="11"/>
      <c r="AV8" s="11"/>
      <c r="AW8" s="11"/>
      <c r="AX8" s="11"/>
      <c r="AY8" s="11"/>
      <c r="AZ8" s="11"/>
      <c r="BA8" s="11"/>
      <c r="BB8" s="50"/>
      <c r="BC8" s="82"/>
      <c r="BD8" s="82"/>
      <c r="BE8" s="69"/>
      <c r="BF8" s="69"/>
      <c r="BG8" s="75"/>
      <c r="BH8" s="209"/>
      <c r="BI8" s="203"/>
      <c r="BJ8" s="127"/>
      <c r="BK8" s="127"/>
      <c r="BL8" s="131"/>
      <c r="BM8" s="127"/>
      <c r="BN8" s="127"/>
      <c r="BO8" s="75"/>
      <c r="BP8" s="75"/>
      <c r="BQ8" s="131"/>
      <c r="BR8" s="131"/>
      <c r="BS8" s="131"/>
      <c r="BT8" s="131"/>
      <c r="BU8" s="131"/>
    </row>
    <row r="9" spans="1:73" s="18" customFormat="1" ht="12.75">
      <c r="A9" s="172">
        <v>2</v>
      </c>
      <c r="B9" s="172" t="s">
        <v>35</v>
      </c>
      <c r="C9" s="16">
        <v>4478</v>
      </c>
      <c r="D9" s="16"/>
      <c r="E9" s="16"/>
      <c r="F9" s="51"/>
      <c r="G9" s="89"/>
      <c r="H9" s="89"/>
      <c r="I9" s="89"/>
      <c r="J9" s="157" t="s">
        <v>96</v>
      </c>
      <c r="K9" s="183"/>
      <c r="L9" s="183"/>
      <c r="M9" s="160"/>
      <c r="N9" s="89"/>
      <c r="O9" s="89"/>
      <c r="P9" s="156"/>
      <c r="Q9" s="16"/>
      <c r="R9" s="16"/>
      <c r="S9" s="16"/>
      <c r="T9" s="16"/>
      <c r="U9" s="51"/>
      <c r="V9" s="89"/>
      <c r="W9" s="102"/>
      <c r="X9" s="19"/>
      <c r="Y9" s="19"/>
      <c r="Z9" s="172" t="s">
        <v>96</v>
      </c>
      <c r="AA9" s="16"/>
      <c r="AB9" s="172"/>
      <c r="AC9" s="16"/>
      <c r="AD9" s="16"/>
      <c r="AE9" s="17"/>
      <c r="AF9" s="17"/>
      <c r="AG9" s="17"/>
      <c r="AH9" s="17"/>
      <c r="AI9" s="17"/>
      <c r="AJ9" s="17"/>
      <c r="AK9" s="17"/>
      <c r="AL9" s="172"/>
      <c r="AM9" s="172"/>
      <c r="AN9" s="172"/>
      <c r="AO9" s="16"/>
      <c r="AP9" s="16"/>
      <c r="AQ9" s="16"/>
      <c r="AR9" s="16"/>
      <c r="AS9" s="16"/>
      <c r="AT9" s="16">
        <v>80</v>
      </c>
      <c r="AU9" s="16">
        <v>1.5</v>
      </c>
      <c r="AV9" s="16" t="s">
        <v>113</v>
      </c>
      <c r="AW9" s="16">
        <v>25</v>
      </c>
      <c r="AX9" s="16">
        <v>10</v>
      </c>
      <c r="AY9" s="16">
        <v>2</v>
      </c>
      <c r="AZ9" s="16">
        <v>100</v>
      </c>
      <c r="BA9" s="16">
        <v>4</v>
      </c>
      <c r="BB9" s="197" t="s">
        <v>102</v>
      </c>
      <c r="BC9" s="89"/>
      <c r="BD9" s="89"/>
      <c r="BE9" s="70"/>
      <c r="BF9" s="70"/>
      <c r="BG9" s="76"/>
      <c r="BH9" s="74"/>
      <c r="BI9" s="169" t="s">
        <v>96</v>
      </c>
      <c r="BJ9" s="128"/>
      <c r="BK9" s="194">
        <v>4</v>
      </c>
      <c r="BL9" s="89"/>
      <c r="BM9" s="128"/>
      <c r="BN9" s="128"/>
      <c r="BO9" s="76"/>
      <c r="BP9" s="76"/>
      <c r="BQ9" s="89"/>
      <c r="BR9" s="89"/>
      <c r="BS9" s="89"/>
      <c r="BT9" s="89"/>
      <c r="BU9" s="89"/>
    </row>
    <row r="10" spans="1:73" s="18" customFormat="1" ht="12" customHeight="1">
      <c r="A10" s="172"/>
      <c r="B10" s="172"/>
      <c r="C10" s="16"/>
      <c r="D10" s="16"/>
      <c r="E10" s="16"/>
      <c r="F10" s="51"/>
      <c r="G10" s="89"/>
      <c r="H10" s="89"/>
      <c r="I10" s="89"/>
      <c r="J10" s="158"/>
      <c r="K10" s="184"/>
      <c r="L10" s="184"/>
      <c r="M10" s="161"/>
      <c r="N10" s="89"/>
      <c r="O10" s="89"/>
      <c r="P10" s="156"/>
      <c r="Q10" s="16"/>
      <c r="R10" s="16"/>
      <c r="S10" s="16"/>
      <c r="T10" s="16"/>
      <c r="U10" s="51"/>
      <c r="V10" s="89"/>
      <c r="W10" s="102"/>
      <c r="X10" s="19"/>
      <c r="Y10" s="19"/>
      <c r="Z10" s="172"/>
      <c r="AA10" s="16"/>
      <c r="AB10" s="172"/>
      <c r="AC10" s="16"/>
      <c r="AD10" s="19"/>
      <c r="AE10" s="61"/>
      <c r="AF10" s="61"/>
      <c r="AG10" s="61"/>
      <c r="AH10" s="61"/>
      <c r="AI10" s="61"/>
      <c r="AJ10" s="61"/>
      <c r="AK10" s="61"/>
      <c r="AL10" s="172"/>
      <c r="AM10" s="172"/>
      <c r="AN10" s="172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9"/>
      <c r="AZ10" s="16">
        <v>50</v>
      </c>
      <c r="BA10" s="16">
        <v>1.5</v>
      </c>
      <c r="BB10" s="198"/>
      <c r="BC10" s="89"/>
      <c r="BD10" s="89"/>
      <c r="BE10" s="70"/>
      <c r="BF10" s="70"/>
      <c r="BG10" s="76"/>
      <c r="BH10" s="74"/>
      <c r="BI10" s="170"/>
      <c r="BJ10" s="128"/>
      <c r="BK10" s="195"/>
      <c r="BL10" s="89"/>
      <c r="BM10" s="128"/>
      <c r="BN10" s="128"/>
      <c r="BO10" s="76"/>
      <c r="BP10" s="76"/>
      <c r="BQ10" s="89"/>
      <c r="BR10" s="89"/>
      <c r="BS10" s="89"/>
      <c r="BT10" s="89"/>
      <c r="BU10" s="89"/>
    </row>
    <row r="11" spans="1:73" s="18" customFormat="1" ht="12" customHeight="1" hidden="1">
      <c r="A11" s="172"/>
      <c r="B11" s="172"/>
      <c r="C11" s="16"/>
      <c r="D11" s="16"/>
      <c r="E11" s="16"/>
      <c r="F11" s="51"/>
      <c r="G11" s="89"/>
      <c r="H11" s="89"/>
      <c r="I11" s="89"/>
      <c r="J11" s="159"/>
      <c r="K11" s="176"/>
      <c r="L11" s="176"/>
      <c r="M11" s="162"/>
      <c r="N11" s="89"/>
      <c r="O11" s="89"/>
      <c r="P11" s="156"/>
      <c r="Q11" s="16"/>
      <c r="R11" s="16"/>
      <c r="S11" s="16"/>
      <c r="T11" s="16"/>
      <c r="U11" s="51"/>
      <c r="V11" s="89"/>
      <c r="W11" s="103"/>
      <c r="X11" s="16"/>
      <c r="Y11" s="16"/>
      <c r="Z11" s="172"/>
      <c r="AA11" s="16"/>
      <c r="AB11" s="172"/>
      <c r="AC11" s="16"/>
      <c r="AD11" s="19"/>
      <c r="AE11" s="19"/>
      <c r="AF11" s="19"/>
      <c r="AG11" s="19"/>
      <c r="AH11" s="19"/>
      <c r="AI11" s="19"/>
      <c r="AJ11" s="19"/>
      <c r="AK11" s="19"/>
      <c r="AL11" s="172"/>
      <c r="AM11" s="172"/>
      <c r="AN11" s="172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9"/>
      <c r="AZ11" s="16"/>
      <c r="BA11" s="16"/>
      <c r="BB11" s="51"/>
      <c r="BC11" s="89"/>
      <c r="BD11" s="89"/>
      <c r="BE11" s="70"/>
      <c r="BF11" s="70"/>
      <c r="BG11" s="76"/>
      <c r="BH11" s="74"/>
      <c r="BI11" s="171"/>
      <c r="BJ11" s="128"/>
      <c r="BK11" s="196"/>
      <c r="BL11" s="89"/>
      <c r="BM11" s="128"/>
      <c r="BN11" s="128"/>
      <c r="BO11" s="76"/>
      <c r="BP11" s="76"/>
      <c r="BQ11" s="89"/>
      <c r="BR11" s="89"/>
      <c r="BS11" s="89"/>
      <c r="BT11" s="89"/>
      <c r="BU11" s="89"/>
    </row>
    <row r="12" spans="1:73" s="18" customFormat="1" ht="12" customHeight="1">
      <c r="A12" s="172">
        <v>4</v>
      </c>
      <c r="B12" s="172" t="s">
        <v>37</v>
      </c>
      <c r="C12" s="172">
        <f>4099.85</f>
        <v>4099.85</v>
      </c>
      <c r="D12" s="16"/>
      <c r="E12" s="16"/>
      <c r="F12" s="51"/>
      <c r="G12" s="89">
        <v>100</v>
      </c>
      <c r="H12" s="89">
        <v>1</v>
      </c>
      <c r="I12" s="89">
        <v>2</v>
      </c>
      <c r="J12" s="157" t="s">
        <v>96</v>
      </c>
      <c r="K12" s="149"/>
      <c r="L12" s="183"/>
      <c r="M12" s="183"/>
      <c r="N12" s="16"/>
      <c r="O12" s="16"/>
      <c r="P12" s="172"/>
      <c r="Q12" s="16"/>
      <c r="R12" s="17">
        <v>100</v>
      </c>
      <c r="S12" s="17">
        <v>1</v>
      </c>
      <c r="T12" s="17"/>
      <c r="U12" s="51"/>
      <c r="V12" s="89"/>
      <c r="W12" s="104"/>
      <c r="X12" s="17"/>
      <c r="Y12" s="17"/>
      <c r="Z12" s="172" t="s">
        <v>96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2"/>
      <c r="AO12" s="172"/>
      <c r="AP12" s="16"/>
      <c r="AQ12" s="16"/>
      <c r="AR12" s="16"/>
      <c r="AS12" s="16"/>
      <c r="AT12" s="16">
        <v>32</v>
      </c>
      <c r="AU12" s="16">
        <v>8</v>
      </c>
      <c r="AV12" s="16"/>
      <c r="AW12" s="16">
        <v>25</v>
      </c>
      <c r="AX12" s="16">
        <v>8</v>
      </c>
      <c r="AY12" s="17">
        <v>64</v>
      </c>
      <c r="AZ12" s="16"/>
      <c r="BA12" s="16"/>
      <c r="BB12" s="51"/>
      <c r="BC12" s="89">
        <v>32</v>
      </c>
      <c r="BD12" s="89">
        <v>10</v>
      </c>
      <c r="BE12" s="70" t="s">
        <v>123</v>
      </c>
      <c r="BF12" s="70">
        <v>1</v>
      </c>
      <c r="BG12" s="76">
        <v>10</v>
      </c>
      <c r="BH12" s="76"/>
      <c r="BI12" s="204"/>
      <c r="BJ12" s="128">
        <v>1</v>
      </c>
      <c r="BK12" s="128">
        <v>2</v>
      </c>
      <c r="BL12" s="89"/>
      <c r="BM12" s="128"/>
      <c r="BN12" s="128">
        <v>1</v>
      </c>
      <c r="BO12" s="76">
        <v>100</v>
      </c>
      <c r="BP12" s="76">
        <v>1</v>
      </c>
      <c r="BQ12" s="89"/>
      <c r="BR12" s="89"/>
      <c r="BS12" s="89"/>
      <c r="BT12" s="89">
        <v>50</v>
      </c>
      <c r="BU12" s="89">
        <v>1</v>
      </c>
    </row>
    <row r="13" spans="1:73" s="18" customFormat="1" ht="12" customHeight="1">
      <c r="A13" s="172"/>
      <c r="B13" s="172"/>
      <c r="C13" s="172"/>
      <c r="D13" s="16"/>
      <c r="E13" s="16"/>
      <c r="F13" s="51"/>
      <c r="G13" s="89"/>
      <c r="H13" s="89"/>
      <c r="I13" s="89"/>
      <c r="J13" s="158"/>
      <c r="K13" s="150"/>
      <c r="L13" s="175"/>
      <c r="M13" s="175"/>
      <c r="N13" s="16"/>
      <c r="O13" s="16"/>
      <c r="P13" s="172"/>
      <c r="Q13" s="16"/>
      <c r="R13" s="17">
        <v>50</v>
      </c>
      <c r="S13" s="17">
        <v>1</v>
      </c>
      <c r="T13" s="17"/>
      <c r="U13" s="51"/>
      <c r="V13" s="89"/>
      <c r="W13" s="104"/>
      <c r="X13" s="17"/>
      <c r="Y13" s="17"/>
      <c r="Z13" s="172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2"/>
      <c r="AO13" s="172"/>
      <c r="AP13" s="16"/>
      <c r="AQ13" s="16"/>
      <c r="AR13" s="16"/>
      <c r="AS13" s="16"/>
      <c r="AT13" s="16"/>
      <c r="AU13" s="16"/>
      <c r="AV13" s="16"/>
      <c r="AW13" s="16"/>
      <c r="AX13" s="51"/>
      <c r="AY13" s="137"/>
      <c r="AZ13" s="103"/>
      <c r="BA13" s="16"/>
      <c r="BB13" s="51"/>
      <c r="BC13" s="89"/>
      <c r="BD13" s="89"/>
      <c r="BE13" s="70"/>
      <c r="BF13" s="70"/>
      <c r="BG13" s="76"/>
      <c r="BH13" s="76"/>
      <c r="BI13" s="205"/>
      <c r="BJ13" s="128"/>
      <c r="BK13" s="128"/>
      <c r="BL13" s="89"/>
      <c r="BM13" s="128"/>
      <c r="BN13" s="128"/>
      <c r="BO13" s="76"/>
      <c r="BP13" s="76"/>
      <c r="BQ13" s="89"/>
      <c r="BR13" s="89"/>
      <c r="BS13" s="89"/>
      <c r="BT13" s="89"/>
      <c r="BU13" s="89"/>
    </row>
    <row r="14" spans="1:73" s="18" customFormat="1" ht="12" customHeight="1" hidden="1">
      <c r="A14" s="172"/>
      <c r="B14" s="172"/>
      <c r="C14" s="172"/>
      <c r="D14" s="16"/>
      <c r="E14" s="16"/>
      <c r="F14" s="51"/>
      <c r="G14" s="89"/>
      <c r="H14" s="89"/>
      <c r="I14" s="89"/>
      <c r="J14" s="158"/>
      <c r="K14" s="150"/>
      <c r="L14" s="175"/>
      <c r="M14" s="175"/>
      <c r="N14" s="16"/>
      <c r="O14" s="16"/>
      <c r="P14" s="172"/>
      <c r="Q14" s="51"/>
      <c r="R14" s="89"/>
      <c r="S14" s="89"/>
      <c r="T14" s="89"/>
      <c r="U14" s="135"/>
      <c r="V14" s="89"/>
      <c r="W14" s="104"/>
      <c r="X14" s="17"/>
      <c r="Y14" s="17"/>
      <c r="Z14" s="172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72"/>
      <c r="AO14" s="172"/>
      <c r="AP14" s="16"/>
      <c r="AQ14" s="16"/>
      <c r="AR14" s="16"/>
      <c r="AS14" s="16"/>
      <c r="AT14" s="16"/>
      <c r="AU14" s="16"/>
      <c r="AV14" s="16"/>
      <c r="AW14" s="16"/>
      <c r="AX14" s="136"/>
      <c r="AY14" s="137"/>
      <c r="AZ14" s="103"/>
      <c r="BA14" s="16"/>
      <c r="BB14" s="51"/>
      <c r="BC14" s="89"/>
      <c r="BD14" s="89"/>
      <c r="BE14" s="70"/>
      <c r="BF14" s="70"/>
      <c r="BG14" s="76"/>
      <c r="BH14" s="76"/>
      <c r="BI14" s="206"/>
      <c r="BJ14" s="128"/>
      <c r="BK14" s="128"/>
      <c r="BL14" s="89"/>
      <c r="BM14" s="128"/>
      <c r="BN14" s="128"/>
      <c r="BO14" s="76"/>
      <c r="BP14" s="76"/>
      <c r="BQ14" s="89"/>
      <c r="BR14" s="89"/>
      <c r="BS14" s="89"/>
      <c r="BT14" s="89"/>
      <c r="BU14" s="89"/>
    </row>
    <row r="15" spans="1:73" s="18" customFormat="1" ht="12" customHeight="1" hidden="1">
      <c r="A15" s="172"/>
      <c r="B15" s="172"/>
      <c r="C15" s="172"/>
      <c r="D15" s="16"/>
      <c r="E15" s="16"/>
      <c r="F15" s="51"/>
      <c r="G15" s="89"/>
      <c r="H15" s="89"/>
      <c r="I15" s="89"/>
      <c r="J15" s="159"/>
      <c r="K15" s="19"/>
      <c r="L15" s="176"/>
      <c r="M15" s="67"/>
      <c r="N15" s="16"/>
      <c r="O15" s="16"/>
      <c r="P15" s="172"/>
      <c r="Q15" s="134"/>
      <c r="R15" s="89"/>
      <c r="S15" s="89"/>
      <c r="T15" s="89"/>
      <c r="U15" s="135"/>
      <c r="V15" s="89"/>
      <c r="W15" s="102"/>
      <c r="X15" s="61"/>
      <c r="Y15" s="61"/>
      <c r="Z15" s="172"/>
      <c r="AA15" s="19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2"/>
      <c r="AO15" s="172"/>
      <c r="AP15" s="16"/>
      <c r="AQ15" s="16"/>
      <c r="AR15" s="16"/>
      <c r="AS15" s="16"/>
      <c r="AT15" s="16"/>
      <c r="AU15" s="16"/>
      <c r="AV15" s="16"/>
      <c r="AW15" s="16"/>
      <c r="AX15" s="16"/>
      <c r="AY15" s="19"/>
      <c r="AZ15" s="16"/>
      <c r="BA15" s="16"/>
      <c r="BB15" s="51"/>
      <c r="BC15" s="89"/>
      <c r="BD15" s="89"/>
      <c r="BE15" s="70"/>
      <c r="BF15" s="70"/>
      <c r="BG15" s="76"/>
      <c r="BH15" s="74"/>
      <c r="BI15" s="74"/>
      <c r="BJ15" s="128"/>
      <c r="BK15" s="128"/>
      <c r="BL15" s="89"/>
      <c r="BM15" s="128"/>
      <c r="BN15" s="128"/>
      <c r="BO15" s="76"/>
      <c r="BP15" s="76"/>
      <c r="BQ15" s="89"/>
      <c r="BR15" s="89"/>
      <c r="BS15" s="89"/>
      <c r="BT15" s="89"/>
      <c r="BU15" s="89"/>
    </row>
    <row r="16" spans="1:73" ht="12" customHeight="1">
      <c r="A16" s="180">
        <v>5</v>
      </c>
      <c r="B16" s="180" t="s">
        <v>38</v>
      </c>
      <c r="C16" s="180">
        <v>1764.3</v>
      </c>
      <c r="D16" s="12"/>
      <c r="E16" s="12"/>
      <c r="F16" s="50"/>
      <c r="G16" s="82"/>
      <c r="H16" s="82"/>
      <c r="I16" s="82"/>
      <c r="J16" s="151" t="s">
        <v>96</v>
      </c>
      <c r="K16" s="13"/>
      <c r="L16" s="174"/>
      <c r="M16" s="72"/>
      <c r="N16" s="11"/>
      <c r="O16" s="11"/>
      <c r="P16" s="180"/>
      <c r="Q16" s="50"/>
      <c r="R16" s="133">
        <v>100</v>
      </c>
      <c r="S16" s="133">
        <v>1</v>
      </c>
      <c r="T16" s="99"/>
      <c r="U16" s="50"/>
      <c r="V16" s="82"/>
      <c r="W16" s="105"/>
      <c r="X16" s="82"/>
      <c r="Y16" s="92"/>
      <c r="Z16" s="177" t="s">
        <v>96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50"/>
      <c r="BC16" s="82"/>
      <c r="BD16" s="82"/>
      <c r="BE16" s="69"/>
      <c r="BF16" s="69"/>
      <c r="BG16" s="75"/>
      <c r="BH16" s="74"/>
      <c r="BI16" s="74"/>
      <c r="BJ16" s="127"/>
      <c r="BK16" s="127"/>
      <c r="BL16" s="131"/>
      <c r="BM16" s="127"/>
      <c r="BN16" s="127"/>
      <c r="BO16" s="75"/>
      <c r="BP16" s="75"/>
      <c r="BQ16" s="131"/>
      <c r="BR16" s="131"/>
      <c r="BS16" s="131"/>
      <c r="BT16" s="131"/>
      <c r="BU16" s="131"/>
    </row>
    <row r="17" spans="1:73" ht="12" customHeight="1" hidden="1">
      <c r="A17" s="180"/>
      <c r="B17" s="180"/>
      <c r="C17" s="180"/>
      <c r="D17" s="12"/>
      <c r="E17" s="12"/>
      <c r="F17" s="50"/>
      <c r="G17" s="82"/>
      <c r="H17" s="82"/>
      <c r="I17" s="82"/>
      <c r="J17" s="187"/>
      <c r="K17" s="14"/>
      <c r="L17" s="175"/>
      <c r="M17" s="66"/>
      <c r="N17" s="11"/>
      <c r="O17" s="13"/>
      <c r="P17" s="180"/>
      <c r="Q17" s="64"/>
      <c r="R17" s="82"/>
      <c r="S17" s="82"/>
      <c r="T17" s="99"/>
      <c r="U17" s="62"/>
      <c r="V17" s="82"/>
      <c r="W17" s="87"/>
      <c r="X17" s="82"/>
      <c r="Y17" s="92"/>
      <c r="Z17" s="177"/>
      <c r="AA17" s="14"/>
      <c r="AB17" s="13"/>
      <c r="AC17" s="11"/>
      <c r="AD17" s="13"/>
      <c r="AE17" s="13"/>
      <c r="AF17" s="13"/>
      <c r="AG17" s="13"/>
      <c r="AH17" s="13"/>
      <c r="AI17" s="13"/>
      <c r="AJ17" s="13"/>
      <c r="AK17" s="13"/>
      <c r="AL17" s="11"/>
      <c r="AM17" s="13"/>
      <c r="AN17" s="13"/>
      <c r="AO17" s="13"/>
      <c r="AP17" s="13"/>
      <c r="AQ17" s="13"/>
      <c r="AR17" s="11"/>
      <c r="AS17" s="11"/>
      <c r="AT17" s="11"/>
      <c r="AU17" s="11"/>
      <c r="AV17" s="11"/>
      <c r="AW17" s="11"/>
      <c r="AX17" s="11"/>
      <c r="AY17" s="180"/>
      <c r="AZ17" s="11"/>
      <c r="BA17" s="11"/>
      <c r="BB17" s="50"/>
      <c r="BC17" s="82"/>
      <c r="BD17" s="82"/>
      <c r="BE17" s="69"/>
      <c r="BF17" s="69"/>
      <c r="BG17" s="75"/>
      <c r="BH17" s="74"/>
      <c r="BI17" s="74"/>
      <c r="BJ17" s="127"/>
      <c r="BK17" s="127"/>
      <c r="BL17" s="131"/>
      <c r="BM17" s="127"/>
      <c r="BN17" s="127"/>
      <c r="BO17" s="75"/>
      <c r="BP17" s="75"/>
      <c r="BQ17" s="131"/>
      <c r="BR17" s="131"/>
      <c r="BS17" s="131"/>
      <c r="BT17" s="131"/>
      <c r="BU17" s="131"/>
    </row>
    <row r="18" spans="1:73" ht="12" customHeight="1" hidden="1">
      <c r="A18" s="180"/>
      <c r="B18" s="180"/>
      <c r="C18" s="180"/>
      <c r="D18" s="12"/>
      <c r="E18" s="12"/>
      <c r="F18" s="50"/>
      <c r="G18" s="82"/>
      <c r="H18" s="82"/>
      <c r="I18" s="82"/>
      <c r="J18" s="188"/>
      <c r="K18" s="15"/>
      <c r="L18" s="176"/>
      <c r="M18" s="67"/>
      <c r="N18" s="11"/>
      <c r="O18" s="13"/>
      <c r="P18" s="163"/>
      <c r="Q18" s="14"/>
      <c r="R18" s="14"/>
      <c r="S18" s="14"/>
      <c r="T18" s="14"/>
      <c r="U18" s="62"/>
      <c r="V18" s="82"/>
      <c r="W18" s="87"/>
      <c r="X18" s="82"/>
      <c r="Y18" s="92"/>
      <c r="Z18" s="177"/>
      <c r="AA18" s="15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1"/>
      <c r="AM18" s="13"/>
      <c r="AN18" s="13"/>
      <c r="AO18" s="13"/>
      <c r="AP18" s="13"/>
      <c r="AQ18" s="13"/>
      <c r="AR18" s="11"/>
      <c r="AS18" s="11"/>
      <c r="AT18" s="11"/>
      <c r="AU18" s="11"/>
      <c r="AV18" s="11"/>
      <c r="AW18" s="11"/>
      <c r="AX18" s="11"/>
      <c r="AY18" s="180"/>
      <c r="AZ18" s="11"/>
      <c r="BA18" s="11"/>
      <c r="BB18" s="62"/>
      <c r="BC18" s="82"/>
      <c r="BD18" s="82"/>
      <c r="BE18" s="69"/>
      <c r="BF18" s="69"/>
      <c r="BG18" s="75"/>
      <c r="BH18" s="74"/>
      <c r="BI18" s="74"/>
      <c r="BJ18" s="127"/>
      <c r="BK18" s="127"/>
      <c r="BL18" s="131"/>
      <c r="BM18" s="127"/>
      <c r="BN18" s="127"/>
      <c r="BO18" s="75"/>
      <c r="BP18" s="75"/>
      <c r="BQ18" s="131"/>
      <c r="BR18" s="131"/>
      <c r="BS18" s="131"/>
      <c r="BT18" s="131"/>
      <c r="BU18" s="131"/>
    </row>
    <row r="19" spans="1:73" s="22" customFormat="1" ht="12" customHeight="1">
      <c r="A19" s="166">
        <v>6</v>
      </c>
      <c r="B19" s="166" t="s">
        <v>39</v>
      </c>
      <c r="C19" s="166">
        <v>2384.8</v>
      </c>
      <c r="D19" s="20"/>
      <c r="E19" s="20"/>
      <c r="F19" s="60"/>
      <c r="G19" s="63"/>
      <c r="H19" s="63"/>
      <c r="I19" s="63"/>
      <c r="J19" s="146" t="s">
        <v>96</v>
      </c>
      <c r="K19" s="21"/>
      <c r="L19" s="145"/>
      <c r="M19" s="145"/>
      <c r="N19" s="60"/>
      <c r="O19" s="214" t="s">
        <v>124</v>
      </c>
      <c r="P19" s="63"/>
      <c r="Q19" s="63"/>
      <c r="R19" s="63"/>
      <c r="S19" s="63"/>
      <c r="T19" s="63"/>
      <c r="U19" s="88"/>
      <c r="V19" s="63"/>
      <c r="W19" s="106"/>
      <c r="X19" s="63"/>
      <c r="Y19" s="92"/>
      <c r="Z19" s="148" t="s">
        <v>96</v>
      </c>
      <c r="AA19" s="60"/>
      <c r="AB19" s="63"/>
      <c r="AC19" s="63"/>
      <c r="AD19" s="63"/>
      <c r="AE19" s="63"/>
      <c r="AF19" s="132"/>
      <c r="AG19" s="21"/>
      <c r="AH19" s="21"/>
      <c r="AI19" s="21"/>
      <c r="AJ19" s="21"/>
      <c r="AK19" s="21"/>
      <c r="AL19" s="166"/>
      <c r="AM19" s="166"/>
      <c r="AN19" s="166"/>
      <c r="AO19" s="166"/>
      <c r="AP19" s="166"/>
      <c r="AQ19" s="166"/>
      <c r="AR19" s="20"/>
      <c r="AS19" s="20"/>
      <c r="AT19" s="20"/>
      <c r="AU19" s="20"/>
      <c r="AV19" s="20"/>
      <c r="AW19" s="20">
        <v>20</v>
      </c>
      <c r="AX19" s="20">
        <v>10</v>
      </c>
      <c r="AY19" s="130" t="s">
        <v>99</v>
      </c>
      <c r="AZ19" s="20">
        <v>110</v>
      </c>
      <c r="BA19" s="60">
        <v>3</v>
      </c>
      <c r="BB19" s="88">
        <v>43</v>
      </c>
      <c r="BC19" s="63"/>
      <c r="BD19" s="63"/>
      <c r="BE19" s="71"/>
      <c r="BF19" s="71">
        <v>3</v>
      </c>
      <c r="BG19" s="77">
        <v>8</v>
      </c>
      <c r="BH19" s="77"/>
      <c r="BI19" s="77"/>
      <c r="BJ19" s="129"/>
      <c r="BK19" s="191">
        <v>4</v>
      </c>
      <c r="BL19" s="63"/>
      <c r="BM19" s="129"/>
      <c r="BN19" s="129"/>
      <c r="BO19" s="77"/>
      <c r="BP19" s="77"/>
      <c r="BQ19" s="63"/>
      <c r="BR19" s="63"/>
      <c r="BS19" s="63"/>
      <c r="BT19" s="63"/>
      <c r="BU19" s="63"/>
    </row>
    <row r="20" spans="1:73" s="22" customFormat="1" ht="12" customHeight="1">
      <c r="A20" s="166"/>
      <c r="B20" s="166"/>
      <c r="C20" s="166"/>
      <c r="D20" s="20"/>
      <c r="E20" s="20"/>
      <c r="F20" s="60"/>
      <c r="G20" s="63"/>
      <c r="H20" s="63"/>
      <c r="I20" s="63"/>
      <c r="J20" s="147"/>
      <c r="K20" s="23"/>
      <c r="L20" s="175"/>
      <c r="M20" s="175"/>
      <c r="N20" s="60"/>
      <c r="O20" s="214"/>
      <c r="P20" s="63"/>
      <c r="Q20" s="63"/>
      <c r="R20" s="63"/>
      <c r="S20" s="63"/>
      <c r="T20" s="63"/>
      <c r="U20" s="88"/>
      <c r="V20" s="63"/>
      <c r="W20" s="106"/>
      <c r="X20" s="63"/>
      <c r="Y20" s="93"/>
      <c r="Z20" s="166"/>
      <c r="AA20" s="60"/>
      <c r="AB20" s="63"/>
      <c r="AC20" s="63"/>
      <c r="AD20" s="63"/>
      <c r="AE20" s="63"/>
      <c r="AF20" s="93">
        <v>4</v>
      </c>
      <c r="AG20" s="23" t="s">
        <v>124</v>
      </c>
      <c r="AH20" s="23"/>
      <c r="AI20" s="23"/>
      <c r="AJ20" s="23"/>
      <c r="AK20" s="23"/>
      <c r="AL20" s="166"/>
      <c r="AM20" s="166"/>
      <c r="AN20" s="166"/>
      <c r="AO20" s="166"/>
      <c r="AP20" s="166"/>
      <c r="AQ20" s="166"/>
      <c r="AR20" s="24"/>
      <c r="AS20" s="24"/>
      <c r="AT20" s="20"/>
      <c r="AU20" s="20"/>
      <c r="AV20" s="20"/>
      <c r="AW20" s="20">
        <v>25</v>
      </c>
      <c r="AX20" s="20">
        <v>4</v>
      </c>
      <c r="AY20" s="20" t="s">
        <v>100</v>
      </c>
      <c r="AZ20" s="20"/>
      <c r="BA20" s="60"/>
      <c r="BB20" s="88"/>
      <c r="BC20" s="63"/>
      <c r="BD20" s="63"/>
      <c r="BE20" s="71"/>
      <c r="BF20" s="71"/>
      <c r="BG20" s="77"/>
      <c r="BH20" s="77"/>
      <c r="BI20" s="77"/>
      <c r="BJ20" s="129"/>
      <c r="BK20" s="192"/>
      <c r="BL20" s="63"/>
      <c r="BM20" s="129"/>
      <c r="BN20" s="129"/>
      <c r="BO20" s="77"/>
      <c r="BP20" s="77"/>
      <c r="BQ20" s="63"/>
      <c r="BR20" s="63"/>
      <c r="BS20" s="63"/>
      <c r="BT20" s="63"/>
      <c r="BU20" s="63"/>
    </row>
    <row r="21" spans="1:73" s="22" customFormat="1" ht="25.5" customHeight="1">
      <c r="A21" s="166"/>
      <c r="B21" s="166"/>
      <c r="C21" s="166"/>
      <c r="D21" s="20"/>
      <c r="E21" s="20"/>
      <c r="F21" s="60"/>
      <c r="G21" s="63"/>
      <c r="H21" s="63"/>
      <c r="I21" s="63"/>
      <c r="J21" s="147"/>
      <c r="K21" s="23"/>
      <c r="L21" s="175"/>
      <c r="M21" s="175"/>
      <c r="N21" s="60"/>
      <c r="O21" s="214"/>
      <c r="P21" s="63"/>
      <c r="Q21" s="63"/>
      <c r="R21" s="63"/>
      <c r="S21" s="63"/>
      <c r="T21" s="63"/>
      <c r="U21" s="88"/>
      <c r="V21" s="63"/>
      <c r="W21" s="106"/>
      <c r="X21" s="63"/>
      <c r="Y21" s="93"/>
      <c r="Z21" s="166"/>
      <c r="AA21" s="60"/>
      <c r="AB21" s="63"/>
      <c r="AC21" s="63"/>
      <c r="AD21" s="63"/>
      <c r="AE21" s="63"/>
      <c r="AF21" s="93"/>
      <c r="AG21" s="23"/>
      <c r="AH21" s="23"/>
      <c r="AI21" s="23"/>
      <c r="AJ21" s="23"/>
      <c r="AK21" s="23"/>
      <c r="AL21" s="166"/>
      <c r="AM21" s="166"/>
      <c r="AN21" s="166"/>
      <c r="AO21" s="166"/>
      <c r="AP21" s="166"/>
      <c r="AQ21" s="166"/>
      <c r="AR21" s="24"/>
      <c r="AS21" s="24"/>
      <c r="AT21" s="20"/>
      <c r="AU21" s="20"/>
      <c r="AV21" s="20"/>
      <c r="AW21" s="20">
        <v>20</v>
      </c>
      <c r="AX21" s="20">
        <v>6</v>
      </c>
      <c r="AY21" s="20" t="s">
        <v>103</v>
      </c>
      <c r="AZ21" s="20"/>
      <c r="BA21" s="60"/>
      <c r="BB21" s="88"/>
      <c r="BC21" s="63"/>
      <c r="BD21" s="63"/>
      <c r="BE21" s="71"/>
      <c r="BF21" s="71"/>
      <c r="BG21" s="77"/>
      <c r="BH21" s="77"/>
      <c r="BI21" s="77"/>
      <c r="BJ21" s="129"/>
      <c r="BK21" s="193"/>
      <c r="BL21" s="63"/>
      <c r="BM21" s="129"/>
      <c r="BN21" s="129"/>
      <c r="BO21" s="77"/>
      <c r="BP21" s="77"/>
      <c r="BQ21" s="63"/>
      <c r="BR21" s="63"/>
      <c r="BS21" s="63"/>
      <c r="BT21" s="63"/>
      <c r="BU21" s="63"/>
    </row>
    <row r="22" spans="1:73" s="22" customFormat="1" ht="12" customHeight="1">
      <c r="A22" s="166"/>
      <c r="B22" s="166"/>
      <c r="C22" s="166"/>
      <c r="D22" s="20"/>
      <c r="E22" s="20"/>
      <c r="F22" s="60"/>
      <c r="G22" s="63"/>
      <c r="H22" s="63"/>
      <c r="I22" s="63"/>
      <c r="J22" s="147"/>
      <c r="K22" s="23"/>
      <c r="L22" s="175"/>
      <c r="M22" s="66"/>
      <c r="N22" s="60"/>
      <c r="O22" s="214"/>
      <c r="P22" s="63"/>
      <c r="Q22" s="63"/>
      <c r="R22" s="84"/>
      <c r="S22" s="23"/>
      <c r="T22" s="23"/>
      <c r="U22" s="90"/>
      <c r="V22" s="63"/>
      <c r="W22" s="84"/>
      <c r="X22" s="63"/>
      <c r="Y22" s="93"/>
      <c r="Z22" s="166"/>
      <c r="AA22" s="60"/>
      <c r="AB22" s="63"/>
      <c r="AC22" s="63"/>
      <c r="AD22" s="63"/>
      <c r="AE22" s="63"/>
      <c r="AF22" s="93"/>
      <c r="AG22" s="23"/>
      <c r="AH22" s="23"/>
      <c r="AI22" s="23"/>
      <c r="AJ22" s="23"/>
      <c r="AK22" s="23"/>
      <c r="AL22" s="166"/>
      <c r="AM22" s="166"/>
      <c r="AN22" s="166"/>
      <c r="AO22" s="166"/>
      <c r="AP22" s="166"/>
      <c r="AQ22" s="166"/>
      <c r="AR22" s="24"/>
      <c r="AS22" s="24"/>
      <c r="AT22" s="20"/>
      <c r="AU22" s="20"/>
      <c r="AV22" s="20"/>
      <c r="AW22" s="20">
        <v>20</v>
      </c>
      <c r="AX22" s="20">
        <v>18</v>
      </c>
      <c r="AY22" s="20" t="s">
        <v>112</v>
      </c>
      <c r="AZ22" s="20"/>
      <c r="BA22" s="60"/>
      <c r="BB22" s="88"/>
      <c r="BC22" s="63"/>
      <c r="BD22" s="63"/>
      <c r="BE22" s="71"/>
      <c r="BF22" s="71"/>
      <c r="BG22" s="77"/>
      <c r="BH22" s="74"/>
      <c r="BI22" s="74"/>
      <c r="BJ22" s="129"/>
      <c r="BK22" s="129"/>
      <c r="BL22" s="63"/>
      <c r="BM22" s="129"/>
      <c r="BN22" s="129"/>
      <c r="BO22" s="77"/>
      <c r="BP22" s="77"/>
      <c r="BQ22" s="63"/>
      <c r="BR22" s="63"/>
      <c r="BS22" s="63"/>
      <c r="BT22" s="63"/>
      <c r="BU22" s="63"/>
    </row>
    <row r="23" spans="1:73" s="22" customFormat="1" ht="12" customHeight="1">
      <c r="A23" s="166"/>
      <c r="B23" s="166"/>
      <c r="C23" s="166"/>
      <c r="D23" s="20"/>
      <c r="E23" s="20"/>
      <c r="F23" s="60"/>
      <c r="G23" s="63"/>
      <c r="H23" s="63"/>
      <c r="I23" s="63"/>
      <c r="J23" s="147"/>
      <c r="K23" s="23"/>
      <c r="L23" s="175"/>
      <c r="M23" s="66"/>
      <c r="N23" s="60"/>
      <c r="O23" s="214"/>
      <c r="P23" s="63"/>
      <c r="Q23" s="63"/>
      <c r="R23" s="84"/>
      <c r="S23" s="23"/>
      <c r="T23" s="23"/>
      <c r="U23" s="90"/>
      <c r="V23" s="63"/>
      <c r="W23" s="84"/>
      <c r="X23" s="63"/>
      <c r="Y23" s="93"/>
      <c r="Z23" s="166"/>
      <c r="AA23" s="60"/>
      <c r="AB23" s="63"/>
      <c r="AC23" s="63"/>
      <c r="AD23" s="63"/>
      <c r="AE23" s="63"/>
      <c r="AF23" s="93"/>
      <c r="AG23" s="23"/>
      <c r="AH23" s="23"/>
      <c r="AI23" s="23"/>
      <c r="AJ23" s="23"/>
      <c r="AK23" s="23"/>
      <c r="AL23" s="166"/>
      <c r="AM23" s="166"/>
      <c r="AN23" s="166"/>
      <c r="AO23" s="166"/>
      <c r="AP23" s="166"/>
      <c r="AQ23" s="166"/>
      <c r="AR23" s="24"/>
      <c r="AS23" s="24"/>
      <c r="AT23" s="20"/>
      <c r="AU23" s="20"/>
      <c r="AV23" s="20"/>
      <c r="AW23" s="20">
        <v>20</v>
      </c>
      <c r="AX23" s="20">
        <v>10</v>
      </c>
      <c r="AY23" s="199" t="s">
        <v>119</v>
      </c>
      <c r="AZ23" s="20"/>
      <c r="BA23" s="60"/>
      <c r="BB23" s="88"/>
      <c r="BC23" s="63"/>
      <c r="BD23" s="63"/>
      <c r="BE23" s="71"/>
      <c r="BF23" s="71"/>
      <c r="BG23" s="77"/>
      <c r="BH23" s="74"/>
      <c r="BI23" s="74"/>
      <c r="BJ23" s="129"/>
      <c r="BK23" s="129"/>
      <c r="BL23" s="63"/>
      <c r="BM23" s="129"/>
      <c r="BN23" s="129"/>
      <c r="BO23" s="77"/>
      <c r="BP23" s="77"/>
      <c r="BQ23" s="63"/>
      <c r="BR23" s="63"/>
      <c r="BS23" s="63"/>
      <c r="BT23" s="63"/>
      <c r="BU23" s="63"/>
    </row>
    <row r="24" spans="1:73" s="22" customFormat="1" ht="12" customHeight="1">
      <c r="A24" s="166"/>
      <c r="B24" s="166"/>
      <c r="C24" s="166"/>
      <c r="D24" s="20"/>
      <c r="E24" s="20"/>
      <c r="F24" s="60"/>
      <c r="G24" s="63"/>
      <c r="H24" s="63"/>
      <c r="I24" s="63"/>
      <c r="J24" s="147"/>
      <c r="K24" s="23"/>
      <c r="L24" s="175"/>
      <c r="M24" s="66"/>
      <c r="N24" s="60"/>
      <c r="O24" s="214"/>
      <c r="P24" s="63"/>
      <c r="Q24" s="63"/>
      <c r="R24" s="84"/>
      <c r="S24" s="23"/>
      <c r="T24" s="23"/>
      <c r="U24" s="90"/>
      <c r="V24" s="63"/>
      <c r="W24" s="84"/>
      <c r="X24" s="63"/>
      <c r="Y24" s="93"/>
      <c r="Z24" s="166"/>
      <c r="AA24" s="60"/>
      <c r="AB24" s="63"/>
      <c r="AC24" s="63"/>
      <c r="AD24" s="63"/>
      <c r="AE24" s="63"/>
      <c r="AF24" s="93"/>
      <c r="AG24" s="23"/>
      <c r="AH24" s="23"/>
      <c r="AI24" s="23"/>
      <c r="AJ24" s="23"/>
      <c r="AK24" s="23"/>
      <c r="AL24" s="166"/>
      <c r="AM24" s="166"/>
      <c r="AN24" s="166"/>
      <c r="AO24" s="166"/>
      <c r="AP24" s="166"/>
      <c r="AQ24" s="166"/>
      <c r="AR24" s="24"/>
      <c r="AS24" s="24"/>
      <c r="AT24" s="20"/>
      <c r="AU24" s="20"/>
      <c r="AV24" s="20"/>
      <c r="AW24" s="20">
        <v>25</v>
      </c>
      <c r="AX24" s="20">
        <v>12</v>
      </c>
      <c r="AY24" s="200"/>
      <c r="AZ24" s="20"/>
      <c r="BA24" s="60"/>
      <c r="BB24" s="88"/>
      <c r="BC24" s="63"/>
      <c r="BD24" s="63"/>
      <c r="BE24" s="71"/>
      <c r="BF24" s="71"/>
      <c r="BG24" s="77"/>
      <c r="BH24" s="74"/>
      <c r="BI24" s="74"/>
      <c r="BJ24" s="129"/>
      <c r="BK24" s="129"/>
      <c r="BL24" s="63"/>
      <c r="BM24" s="129"/>
      <c r="BN24" s="129"/>
      <c r="BO24" s="77"/>
      <c r="BP24" s="77"/>
      <c r="BQ24" s="63"/>
      <c r="BR24" s="63"/>
      <c r="BS24" s="63"/>
      <c r="BT24" s="63"/>
      <c r="BU24" s="63"/>
    </row>
    <row r="25" spans="1:73" s="22" customFormat="1" ht="12" customHeight="1" hidden="1">
      <c r="A25" s="166"/>
      <c r="B25" s="166"/>
      <c r="C25" s="166"/>
      <c r="D25" s="20"/>
      <c r="E25" s="20"/>
      <c r="F25" s="60"/>
      <c r="G25" s="63"/>
      <c r="H25" s="63"/>
      <c r="I25" s="63"/>
      <c r="J25" s="147"/>
      <c r="K25" s="23"/>
      <c r="L25" s="175"/>
      <c r="M25" s="66"/>
      <c r="N25" s="60"/>
      <c r="O25" s="214"/>
      <c r="P25" s="63"/>
      <c r="Q25" s="63"/>
      <c r="R25" s="84"/>
      <c r="S25" s="23"/>
      <c r="T25" s="23"/>
      <c r="U25" s="90"/>
      <c r="V25" s="63"/>
      <c r="W25" s="84"/>
      <c r="X25" s="63"/>
      <c r="Y25" s="93"/>
      <c r="Z25" s="166"/>
      <c r="AA25" s="60"/>
      <c r="AB25" s="63"/>
      <c r="AC25" s="63"/>
      <c r="AD25" s="63"/>
      <c r="AE25" s="63"/>
      <c r="AF25" s="93"/>
      <c r="AG25" s="23"/>
      <c r="AH25" s="23"/>
      <c r="AI25" s="23"/>
      <c r="AJ25" s="23"/>
      <c r="AK25" s="23"/>
      <c r="AL25" s="166"/>
      <c r="AM25" s="166"/>
      <c r="AN25" s="166"/>
      <c r="AO25" s="166"/>
      <c r="AP25" s="166"/>
      <c r="AQ25" s="166"/>
      <c r="AR25" s="24"/>
      <c r="AS25" s="24"/>
      <c r="AT25" s="20"/>
      <c r="AU25" s="20"/>
      <c r="AV25" s="20"/>
      <c r="AW25" s="20"/>
      <c r="AX25" s="20"/>
      <c r="AY25" s="20"/>
      <c r="AZ25" s="20"/>
      <c r="BA25" s="60"/>
      <c r="BB25" s="88"/>
      <c r="BC25" s="63"/>
      <c r="BD25" s="63"/>
      <c r="BE25" s="71"/>
      <c r="BF25" s="71"/>
      <c r="BG25" s="77"/>
      <c r="BH25" s="74"/>
      <c r="BI25" s="74"/>
      <c r="BJ25" s="129"/>
      <c r="BK25" s="129"/>
      <c r="BL25" s="63"/>
      <c r="BM25" s="129"/>
      <c r="BN25" s="129"/>
      <c r="BO25" s="77"/>
      <c r="BP25" s="77"/>
      <c r="BQ25" s="63"/>
      <c r="BR25" s="63"/>
      <c r="BS25" s="63"/>
      <c r="BT25" s="63"/>
      <c r="BU25" s="63"/>
    </row>
    <row r="26" spans="1:73" s="22" customFormat="1" ht="12" customHeight="1" hidden="1">
      <c r="A26" s="166"/>
      <c r="B26" s="166"/>
      <c r="C26" s="166"/>
      <c r="D26" s="20"/>
      <c r="E26" s="20"/>
      <c r="F26" s="60"/>
      <c r="G26" s="63"/>
      <c r="H26" s="63"/>
      <c r="I26" s="63"/>
      <c r="J26" s="147"/>
      <c r="K26" s="23"/>
      <c r="L26" s="176"/>
      <c r="M26" s="67"/>
      <c r="N26" s="60"/>
      <c r="O26" s="214"/>
      <c r="P26" s="63"/>
      <c r="Q26" s="63"/>
      <c r="R26" s="84"/>
      <c r="S26" s="24"/>
      <c r="T26" s="24"/>
      <c r="U26" s="91"/>
      <c r="V26" s="63"/>
      <c r="W26" s="107"/>
      <c r="X26" s="63"/>
      <c r="Y26" s="94"/>
      <c r="Z26" s="166"/>
      <c r="AA26" s="60"/>
      <c r="AB26" s="63"/>
      <c r="AC26" s="63"/>
      <c r="AD26" s="63"/>
      <c r="AE26" s="63"/>
      <c r="AF26" s="94"/>
      <c r="AG26" s="24"/>
      <c r="AH26" s="24"/>
      <c r="AI26" s="24"/>
      <c r="AJ26" s="24"/>
      <c r="AK26" s="24"/>
      <c r="AL26" s="166"/>
      <c r="AM26" s="166"/>
      <c r="AN26" s="166"/>
      <c r="AO26" s="166"/>
      <c r="AP26" s="166"/>
      <c r="AQ26" s="166"/>
      <c r="AR26" s="24"/>
      <c r="AS26" s="24"/>
      <c r="AT26" s="20"/>
      <c r="AU26" s="20"/>
      <c r="AV26" s="20"/>
      <c r="AW26" s="20"/>
      <c r="AX26" s="20"/>
      <c r="AY26" s="20"/>
      <c r="AZ26" s="20"/>
      <c r="BA26" s="60"/>
      <c r="BB26" s="88"/>
      <c r="BC26" s="63"/>
      <c r="BD26" s="63"/>
      <c r="BE26" s="71"/>
      <c r="BF26" s="71"/>
      <c r="BG26" s="77"/>
      <c r="BH26" s="74"/>
      <c r="BI26" s="74"/>
      <c r="BJ26" s="129"/>
      <c r="BK26" s="129"/>
      <c r="BL26" s="63"/>
      <c r="BM26" s="129"/>
      <c r="BN26" s="129"/>
      <c r="BO26" s="77"/>
      <c r="BP26" s="77"/>
      <c r="BQ26" s="63"/>
      <c r="BR26" s="63"/>
      <c r="BS26" s="63"/>
      <c r="BT26" s="63"/>
      <c r="BU26" s="63"/>
    </row>
    <row r="27" spans="1:73" ht="12" customHeight="1">
      <c r="A27" s="180">
        <v>7</v>
      </c>
      <c r="B27" s="180" t="s">
        <v>40</v>
      </c>
      <c r="C27" s="180">
        <f>163.5+4804+78.8+305.7</f>
        <v>5352</v>
      </c>
      <c r="D27" s="11"/>
      <c r="E27" s="11"/>
      <c r="F27" s="50"/>
      <c r="G27" s="82"/>
      <c r="H27" s="82"/>
      <c r="I27" s="82"/>
      <c r="J27" s="144" t="s">
        <v>96</v>
      </c>
      <c r="K27" s="82"/>
      <c r="L27" s="167"/>
      <c r="M27" s="79"/>
      <c r="N27" s="11"/>
      <c r="O27" s="15"/>
      <c r="P27" s="15"/>
      <c r="Q27" s="15"/>
      <c r="R27" s="11">
        <v>50</v>
      </c>
      <c r="S27" s="11">
        <v>1</v>
      </c>
      <c r="T27" s="11"/>
      <c r="U27" s="50"/>
      <c r="V27" s="164"/>
      <c r="W27" s="108"/>
      <c r="X27" s="82"/>
      <c r="Y27" s="65"/>
      <c r="Z27" s="180" t="s">
        <v>96</v>
      </c>
      <c r="AA27" s="50"/>
      <c r="AB27" s="82"/>
      <c r="AC27" s="82"/>
      <c r="AD27" s="82"/>
      <c r="AE27" s="82"/>
      <c r="AF27" s="65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>
        <v>25</v>
      </c>
      <c r="AS27" s="11">
        <v>2</v>
      </c>
      <c r="AT27" s="11"/>
      <c r="AU27" s="11"/>
      <c r="AV27" s="11"/>
      <c r="AW27" s="11"/>
      <c r="AX27" s="11"/>
      <c r="AY27" s="11"/>
      <c r="AZ27" s="11"/>
      <c r="BA27" s="11"/>
      <c r="BB27" s="189"/>
      <c r="BC27" s="82">
        <v>40</v>
      </c>
      <c r="BD27" s="82">
        <v>2</v>
      </c>
      <c r="BE27" s="69"/>
      <c r="BF27" s="69">
        <v>5</v>
      </c>
      <c r="BG27" s="75">
        <v>10</v>
      </c>
      <c r="BH27" s="74"/>
      <c r="BI27" s="74"/>
      <c r="BJ27" s="127"/>
      <c r="BK27" s="127">
        <v>4</v>
      </c>
      <c r="BL27" s="131">
        <v>40</v>
      </c>
      <c r="BM27" s="127">
        <v>1</v>
      </c>
      <c r="BN27" s="127"/>
      <c r="BO27" s="75"/>
      <c r="BP27" s="75"/>
      <c r="BQ27" s="131">
        <v>36</v>
      </c>
      <c r="BR27" s="131">
        <v>43</v>
      </c>
      <c r="BS27" s="131">
        <v>0.84</v>
      </c>
      <c r="BT27" s="131"/>
      <c r="BU27" s="131"/>
    </row>
    <row r="28" spans="1:73" ht="12" customHeight="1" hidden="1">
      <c r="A28" s="180"/>
      <c r="B28" s="180"/>
      <c r="C28" s="180"/>
      <c r="D28" s="11"/>
      <c r="E28" s="11"/>
      <c r="F28" s="50"/>
      <c r="G28" s="82"/>
      <c r="H28" s="82"/>
      <c r="I28" s="82"/>
      <c r="J28" s="144"/>
      <c r="K28" s="82"/>
      <c r="L28" s="168"/>
      <c r="M28" s="80"/>
      <c r="N28" s="11"/>
      <c r="O28" s="11"/>
      <c r="P28" s="11"/>
      <c r="Q28" s="11"/>
      <c r="R28" s="11"/>
      <c r="S28" s="11"/>
      <c r="T28" s="11"/>
      <c r="U28" s="50"/>
      <c r="V28" s="165"/>
      <c r="W28" s="108"/>
      <c r="X28" s="82"/>
      <c r="Y28" s="65"/>
      <c r="Z28" s="180"/>
      <c r="AA28" s="50"/>
      <c r="AB28" s="82"/>
      <c r="AC28" s="82"/>
      <c r="AD28" s="82"/>
      <c r="AE28" s="82"/>
      <c r="AF28" s="65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90"/>
      <c r="BC28" s="82"/>
      <c r="BD28" s="82"/>
      <c r="BE28" s="69"/>
      <c r="BF28" s="69"/>
      <c r="BG28" s="75"/>
      <c r="BH28" s="74"/>
      <c r="BI28" s="74"/>
      <c r="BJ28" s="127"/>
      <c r="BK28" s="127"/>
      <c r="BL28" s="131"/>
      <c r="BM28" s="127"/>
      <c r="BN28" s="127"/>
      <c r="BO28" s="75"/>
      <c r="BP28" s="75"/>
      <c r="BQ28" s="131"/>
      <c r="BR28" s="131"/>
      <c r="BS28" s="131"/>
      <c r="BT28" s="131"/>
      <c r="BU28" s="131"/>
    </row>
    <row r="29" spans="1:73" ht="12" customHeight="1" hidden="1">
      <c r="A29" s="180"/>
      <c r="B29" s="180"/>
      <c r="C29" s="180"/>
      <c r="D29" s="11"/>
      <c r="E29" s="11"/>
      <c r="F29" s="50"/>
      <c r="G29" s="82"/>
      <c r="H29" s="82"/>
      <c r="I29" s="82"/>
      <c r="J29" s="144"/>
      <c r="K29" s="82"/>
      <c r="L29" s="168"/>
      <c r="M29" s="80"/>
      <c r="N29" s="11"/>
      <c r="O29" s="11"/>
      <c r="P29" s="11"/>
      <c r="Q29" s="11"/>
      <c r="R29" s="11"/>
      <c r="S29" s="11"/>
      <c r="T29" s="11"/>
      <c r="U29" s="11"/>
      <c r="V29" s="83"/>
      <c r="W29" s="50"/>
      <c r="X29" s="82"/>
      <c r="Y29" s="65"/>
      <c r="Z29" s="180"/>
      <c r="AA29" s="50"/>
      <c r="AB29" s="82"/>
      <c r="AC29" s="82"/>
      <c r="AD29" s="82"/>
      <c r="AE29" s="82"/>
      <c r="AF29" s="65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90"/>
      <c r="BC29" s="82"/>
      <c r="BD29" s="82"/>
      <c r="BE29" s="69"/>
      <c r="BF29" s="69"/>
      <c r="BG29" s="75"/>
      <c r="BH29" s="74"/>
      <c r="BI29" s="74"/>
      <c r="BJ29" s="127"/>
      <c r="BK29" s="127"/>
      <c r="BL29" s="131"/>
      <c r="BM29" s="127"/>
      <c r="BN29" s="127"/>
      <c r="BO29" s="75"/>
      <c r="BP29" s="75"/>
      <c r="BQ29" s="131"/>
      <c r="BR29" s="131"/>
      <c r="BS29" s="131"/>
      <c r="BT29" s="131"/>
      <c r="BU29" s="131"/>
    </row>
    <row r="30" spans="1:73" ht="12" customHeight="1" hidden="1">
      <c r="A30" s="180"/>
      <c r="B30" s="180"/>
      <c r="C30" s="180"/>
      <c r="D30" s="11"/>
      <c r="E30" s="11"/>
      <c r="F30" s="50"/>
      <c r="G30" s="82"/>
      <c r="H30" s="82"/>
      <c r="I30" s="82"/>
      <c r="J30" s="144"/>
      <c r="K30" s="82"/>
      <c r="L30" s="168"/>
      <c r="M30" s="80"/>
      <c r="N30" s="11"/>
      <c r="O30" s="11"/>
      <c r="P30" s="11"/>
      <c r="Q30" s="11"/>
      <c r="R30" s="11"/>
      <c r="S30" s="11"/>
      <c r="T30" s="11"/>
      <c r="U30" s="11"/>
      <c r="V30" s="50"/>
      <c r="W30" s="50"/>
      <c r="X30" s="82"/>
      <c r="Y30" s="65"/>
      <c r="Z30" s="180"/>
      <c r="AA30" s="50"/>
      <c r="AB30" s="82"/>
      <c r="AC30" s="82"/>
      <c r="AD30" s="82"/>
      <c r="AE30" s="82"/>
      <c r="AF30" s="65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90"/>
      <c r="BC30" s="82"/>
      <c r="BD30" s="82"/>
      <c r="BE30" s="69"/>
      <c r="BF30" s="69"/>
      <c r="BG30" s="75"/>
      <c r="BH30" s="74"/>
      <c r="BI30" s="74"/>
      <c r="BJ30" s="127"/>
      <c r="BK30" s="127"/>
      <c r="BL30" s="131"/>
      <c r="BM30" s="127"/>
      <c r="BN30" s="127"/>
      <c r="BO30" s="75"/>
      <c r="BP30" s="75"/>
      <c r="BQ30" s="131"/>
      <c r="BR30" s="131"/>
      <c r="BS30" s="131"/>
      <c r="BT30" s="131"/>
      <c r="BU30" s="131"/>
    </row>
    <row r="31" spans="1:73" ht="12" customHeight="1" hidden="1">
      <c r="A31" s="180"/>
      <c r="B31" s="180"/>
      <c r="C31" s="180"/>
      <c r="D31" s="11"/>
      <c r="E31" s="11"/>
      <c r="F31" s="50"/>
      <c r="G31" s="82"/>
      <c r="H31" s="82"/>
      <c r="I31" s="82"/>
      <c r="J31" s="144"/>
      <c r="K31" s="82"/>
      <c r="L31" s="143"/>
      <c r="M31" s="81"/>
      <c r="N31" s="11"/>
      <c r="O31" s="11"/>
      <c r="P31" s="11"/>
      <c r="Q31" s="11"/>
      <c r="R31" s="11"/>
      <c r="S31" s="11"/>
      <c r="T31" s="11"/>
      <c r="U31" s="11"/>
      <c r="V31" s="50"/>
      <c r="W31" s="50"/>
      <c r="X31" s="82"/>
      <c r="Y31" s="65"/>
      <c r="Z31" s="180"/>
      <c r="AA31" s="50"/>
      <c r="AB31" s="82"/>
      <c r="AC31" s="82"/>
      <c r="AD31" s="82"/>
      <c r="AE31" s="82"/>
      <c r="AF31" s="65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90"/>
      <c r="BC31" s="82"/>
      <c r="BD31" s="82"/>
      <c r="BE31" s="69"/>
      <c r="BF31" s="69"/>
      <c r="BG31" s="75"/>
      <c r="BH31" s="74"/>
      <c r="BI31" s="74"/>
      <c r="BJ31" s="127"/>
      <c r="BK31" s="127"/>
      <c r="BL31" s="131"/>
      <c r="BM31" s="127"/>
      <c r="BN31" s="127"/>
      <c r="BO31" s="75"/>
      <c r="BP31" s="75"/>
      <c r="BQ31" s="131"/>
      <c r="BR31" s="131"/>
      <c r="BS31" s="131"/>
      <c r="BT31" s="131"/>
      <c r="BU31" s="131"/>
    </row>
    <row r="32" spans="1:73" ht="12" customHeight="1">
      <c r="A32" s="25">
        <v>7</v>
      </c>
      <c r="B32" s="25" t="s">
        <v>41</v>
      </c>
      <c r="C32" s="25">
        <f>SUM(C6:C27)</f>
        <v>21403.72</v>
      </c>
      <c r="D32" s="25"/>
      <c r="E32" s="25"/>
      <c r="F32" s="78"/>
      <c r="G32" s="122"/>
      <c r="H32" s="122"/>
      <c r="I32" s="122"/>
      <c r="J32" s="121"/>
      <c r="K32" s="119"/>
      <c r="L32" s="65"/>
      <c r="M32" s="65"/>
      <c r="N32" s="11"/>
      <c r="O32" s="11"/>
      <c r="P32" s="11"/>
      <c r="Q32" s="11"/>
      <c r="R32" s="11"/>
      <c r="S32" s="11"/>
      <c r="T32" s="11"/>
      <c r="U32" s="11"/>
      <c r="V32" s="50"/>
      <c r="W32" s="50"/>
      <c r="X32" s="82"/>
      <c r="Y32" s="65"/>
      <c r="Z32" s="11"/>
      <c r="AA32" s="50"/>
      <c r="AB32" s="82"/>
      <c r="AC32" s="82"/>
      <c r="AD32" s="82"/>
      <c r="AE32" s="82"/>
      <c r="AF32" s="65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50"/>
      <c r="BC32" s="82"/>
      <c r="BD32" s="82"/>
      <c r="BE32" s="69"/>
      <c r="BF32" s="69"/>
      <c r="BG32" s="75"/>
      <c r="BH32" s="74"/>
      <c r="BI32" s="74"/>
      <c r="BJ32" s="127"/>
      <c r="BK32" s="127"/>
      <c r="BL32" s="131"/>
      <c r="BM32" s="127"/>
      <c r="BN32" s="127"/>
      <c r="BO32" s="75"/>
      <c r="BP32" s="75"/>
      <c r="BQ32" s="131"/>
      <c r="BR32" s="131"/>
      <c r="BS32" s="131"/>
      <c r="BT32" s="131"/>
      <c r="BU32" s="131"/>
    </row>
  </sheetData>
  <sheetProtection selectLockedCells="1" selectUnlockedCells="1"/>
  <autoFilter ref="A1:C32"/>
  <mergeCells count="94">
    <mergeCell ref="BB9:BB10"/>
    <mergeCell ref="BO4:BP4"/>
    <mergeCell ref="BQ4:BR4"/>
    <mergeCell ref="AY23:AY24"/>
    <mergeCell ref="BI6:BI8"/>
    <mergeCell ref="BI12:BI14"/>
    <mergeCell ref="BC4:BD4"/>
    <mergeCell ref="BH6:BH8"/>
    <mergeCell ref="BF4:BG4"/>
    <mergeCell ref="BI4:BI5"/>
    <mergeCell ref="BT4:BU4"/>
    <mergeCell ref="BK19:BK21"/>
    <mergeCell ref="BK9:BK11"/>
    <mergeCell ref="BL4:BM4"/>
    <mergeCell ref="Z27:Z31"/>
    <mergeCell ref="BB27:BB31"/>
    <mergeCell ref="AM19:AM26"/>
    <mergeCell ref="AN19:AN26"/>
    <mergeCell ref="AO19:AO26"/>
    <mergeCell ref="AP19:AP26"/>
    <mergeCell ref="AQ19:AQ26"/>
    <mergeCell ref="AL19:AL26"/>
    <mergeCell ref="J19:J26"/>
    <mergeCell ref="AY17:AY18"/>
    <mergeCell ref="Z19:Z26"/>
    <mergeCell ref="J12:J15"/>
    <mergeCell ref="L16:L18"/>
    <mergeCell ref="K12:K14"/>
    <mergeCell ref="L12:L15"/>
    <mergeCell ref="J16:J18"/>
    <mergeCell ref="M19:M21"/>
    <mergeCell ref="O19:O26"/>
    <mergeCell ref="V27:V28"/>
    <mergeCell ref="A19:A26"/>
    <mergeCell ref="B19:B26"/>
    <mergeCell ref="A27:A31"/>
    <mergeCell ref="B27:B31"/>
    <mergeCell ref="C27:C31"/>
    <mergeCell ref="C19:C26"/>
    <mergeCell ref="L27:L31"/>
    <mergeCell ref="J27:J31"/>
    <mergeCell ref="L19:L26"/>
    <mergeCell ref="M12:M14"/>
    <mergeCell ref="Z16:Z18"/>
    <mergeCell ref="Z12:Z15"/>
    <mergeCell ref="B12:B15"/>
    <mergeCell ref="C12:C15"/>
    <mergeCell ref="P12:P15"/>
    <mergeCell ref="A12:A15"/>
    <mergeCell ref="P9:P11"/>
    <mergeCell ref="J9:J11"/>
    <mergeCell ref="A16:A18"/>
    <mergeCell ref="B9:B11"/>
    <mergeCell ref="L9:L11"/>
    <mergeCell ref="M9:M11"/>
    <mergeCell ref="B16:B18"/>
    <mergeCell ref="C16:C18"/>
    <mergeCell ref="P16:P18"/>
    <mergeCell ref="AO12:AO15"/>
    <mergeCell ref="AN9:AN11"/>
    <mergeCell ref="AH4:AI4"/>
    <mergeCell ref="Z9:Z11"/>
    <mergeCell ref="AN12:AN15"/>
    <mergeCell ref="AF4:AG4"/>
    <mergeCell ref="P4:Q4"/>
    <mergeCell ref="AA4:AB4"/>
    <mergeCell ref="R4:S4"/>
    <mergeCell ref="A2:C2"/>
    <mergeCell ref="A3:C3"/>
    <mergeCell ref="X4:Y4"/>
    <mergeCell ref="T4:U4"/>
    <mergeCell ref="K9:K11"/>
    <mergeCell ref="K6:K8"/>
    <mergeCell ref="B6:B8"/>
    <mergeCell ref="C6:C8"/>
    <mergeCell ref="J6:J8"/>
    <mergeCell ref="A6:A8"/>
    <mergeCell ref="D4:F4"/>
    <mergeCell ref="A9:A11"/>
    <mergeCell ref="G4:I4"/>
    <mergeCell ref="L6:L8"/>
    <mergeCell ref="Z6:Z8"/>
    <mergeCell ref="M6:M8"/>
    <mergeCell ref="P6:P8"/>
    <mergeCell ref="BI9:BI11"/>
    <mergeCell ref="AB9:AB11"/>
    <mergeCell ref="AT4:AV4"/>
    <mergeCell ref="AW4:AY4"/>
    <mergeCell ref="AZ4:BB4"/>
    <mergeCell ref="AP4:AQ4"/>
    <mergeCell ref="AR4:AS4"/>
    <mergeCell ref="AL9:AL11"/>
    <mergeCell ref="AM9:AM11"/>
    <mergeCell ref="AC4:AD4"/>
  </mergeCells>
  <printOptions/>
  <pageMargins left="0.20972222222222223" right="0.1701388888888889" top="0.39375" bottom="0.39375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T3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S22" sqref="AS22"/>
    </sheetView>
  </sheetViews>
  <sheetFormatPr defaultColWidth="9.140625" defaultRowHeight="12.75" customHeight="1" zeroHeight="1"/>
  <cols>
    <col min="1" max="1" width="6.28125" style="1" customWidth="1"/>
    <col min="2" max="2" width="19.7109375" style="26" customWidth="1"/>
    <col min="3" max="3" width="9.140625" style="26" customWidth="1"/>
    <col min="4" max="4" width="9.28125" style="73" hidden="1" customWidth="1"/>
    <col min="5" max="5" width="0" style="73" hidden="1" customWidth="1"/>
    <col min="6" max="6" width="9.8515625" style="73" hidden="1" customWidth="1"/>
    <col min="7" max="7" width="9.28125" style="73" hidden="1" customWidth="1"/>
    <col min="8" max="9" width="9.8515625" style="73" hidden="1" customWidth="1"/>
    <col min="10" max="13" width="9.8515625" style="3" hidden="1" customWidth="1"/>
    <col min="14" max="14" width="9.8515625" style="138" hidden="1" customWidth="1"/>
    <col min="15" max="15" width="9.8515625" style="73" hidden="1" customWidth="1"/>
    <col min="16" max="16" width="11.140625" style="27" customWidth="1"/>
    <col min="17" max="17" width="12.57421875" style="0" hidden="1" customWidth="1"/>
    <col min="18" max="19" width="9.57421875" style="0" hidden="1" customWidth="1"/>
    <col min="20" max="24" width="9.57421875" style="26" hidden="1" customWidth="1"/>
    <col min="25" max="25" width="9.57421875" style="28" hidden="1" customWidth="1"/>
    <col min="26" max="28" width="9.57421875" style="26" hidden="1" customWidth="1"/>
    <col min="29" max="29" width="11.140625" style="26" customWidth="1"/>
    <col min="30" max="33" width="9.28125" style="26" hidden="1" customWidth="1"/>
    <col min="34" max="34" width="9.8515625" style="26" hidden="1" customWidth="1"/>
    <col min="35" max="37" width="9.28125" style="26" hidden="1" customWidth="1"/>
    <col min="38" max="38" width="9.8515625" style="26" hidden="1" customWidth="1"/>
    <col min="39" max="41" width="9.28125" style="26" hidden="1" customWidth="1"/>
    <col min="42" max="42" width="10.00390625" style="26" customWidth="1"/>
    <col min="43" max="44" width="13.00390625" style="26" hidden="1" customWidth="1"/>
    <col min="45" max="45" width="12.00390625" style="26" customWidth="1"/>
  </cols>
  <sheetData>
    <row r="1" spans="1:4" ht="15" customHeight="1">
      <c r="A1" s="3"/>
      <c r="B1" s="29"/>
      <c r="C1" s="29"/>
      <c r="D1" s="109"/>
    </row>
    <row r="2" spans="1:45" ht="12.75" customHeight="1">
      <c r="A2" s="210" t="s">
        <v>95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</row>
    <row r="3" spans="1:4" ht="13.5" customHeight="1">
      <c r="A3" s="153"/>
      <c r="B3" s="153"/>
      <c r="C3" s="153"/>
      <c r="D3" s="109"/>
    </row>
    <row r="4" spans="1:45" ht="34.5" customHeight="1">
      <c r="A4" s="30" t="s">
        <v>0</v>
      </c>
      <c r="B4" s="31" t="s">
        <v>1</v>
      </c>
      <c r="C4" s="32" t="s">
        <v>2</v>
      </c>
      <c r="D4" s="211" t="s">
        <v>42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 t="s">
        <v>43</v>
      </c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3" t="s">
        <v>44</v>
      </c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34" t="s">
        <v>45</v>
      </c>
      <c r="AR4" s="34" t="s">
        <v>75</v>
      </c>
      <c r="AS4" s="33" t="s">
        <v>46</v>
      </c>
    </row>
    <row r="5" spans="1:45" ht="12" customHeight="1">
      <c r="A5" s="35"/>
      <c r="B5" s="36" t="s">
        <v>16</v>
      </c>
      <c r="C5" s="35"/>
      <c r="D5" s="110" t="s">
        <v>47</v>
      </c>
      <c r="E5" s="110" t="s">
        <v>48</v>
      </c>
      <c r="F5" s="110" t="s">
        <v>49</v>
      </c>
      <c r="G5" s="110" t="s">
        <v>50</v>
      </c>
      <c r="H5" s="110" t="s">
        <v>51</v>
      </c>
      <c r="I5" s="110" t="s">
        <v>52</v>
      </c>
      <c r="J5" s="116" t="s">
        <v>53</v>
      </c>
      <c r="K5" s="116" t="s">
        <v>54</v>
      </c>
      <c r="L5" s="116" t="s">
        <v>55</v>
      </c>
      <c r="M5" s="116" t="s">
        <v>56</v>
      </c>
      <c r="N5" s="139" t="s">
        <v>57</v>
      </c>
      <c r="O5" s="110" t="s">
        <v>58</v>
      </c>
      <c r="P5" s="37" t="s">
        <v>59</v>
      </c>
      <c r="Q5" s="37" t="s">
        <v>47</v>
      </c>
      <c r="R5" s="37" t="s">
        <v>60</v>
      </c>
      <c r="S5" s="37" t="s">
        <v>49</v>
      </c>
      <c r="T5" s="38" t="s">
        <v>50</v>
      </c>
      <c r="U5" s="38" t="s">
        <v>51</v>
      </c>
      <c r="V5" s="38" t="s">
        <v>52</v>
      </c>
      <c r="W5" s="38" t="s">
        <v>53</v>
      </c>
      <c r="X5" s="38" t="s">
        <v>54</v>
      </c>
      <c r="Y5" s="15" t="s">
        <v>55</v>
      </c>
      <c r="Z5" s="38" t="s">
        <v>56</v>
      </c>
      <c r="AA5" s="38" t="s">
        <v>57</v>
      </c>
      <c r="AB5" s="38" t="s">
        <v>58</v>
      </c>
      <c r="AC5" s="38" t="s">
        <v>59</v>
      </c>
      <c r="AD5" s="38" t="s">
        <v>47</v>
      </c>
      <c r="AE5" s="38" t="s">
        <v>60</v>
      </c>
      <c r="AF5" s="38" t="s">
        <v>49</v>
      </c>
      <c r="AG5" s="38" t="s">
        <v>50</v>
      </c>
      <c r="AH5" s="38" t="s">
        <v>51</v>
      </c>
      <c r="AI5" s="38" t="s">
        <v>52</v>
      </c>
      <c r="AJ5" s="38" t="s">
        <v>53</v>
      </c>
      <c r="AK5" s="38" t="s">
        <v>54</v>
      </c>
      <c r="AL5" s="38" t="s">
        <v>55</v>
      </c>
      <c r="AM5" s="38" t="s">
        <v>56</v>
      </c>
      <c r="AN5" s="38" t="s">
        <v>57</v>
      </c>
      <c r="AO5" s="38" t="s">
        <v>58</v>
      </c>
      <c r="AP5" s="38" t="s">
        <v>59</v>
      </c>
      <c r="AQ5" s="37" t="s">
        <v>59</v>
      </c>
      <c r="AR5" s="37" t="s">
        <v>76</v>
      </c>
      <c r="AS5" s="39"/>
    </row>
    <row r="6" spans="1:45" ht="12" customHeight="1">
      <c r="A6" s="11">
        <v>1</v>
      </c>
      <c r="B6" s="40" t="s">
        <v>34</v>
      </c>
      <c r="C6" s="11">
        <v>3319.5</v>
      </c>
      <c r="D6" s="111"/>
      <c r="E6" s="111"/>
      <c r="F6" s="111"/>
      <c r="G6" s="111"/>
      <c r="H6" s="111"/>
      <c r="I6" s="111">
        <v>6713.24</v>
      </c>
      <c r="J6" s="117">
        <f>40333.52+6938.21</f>
        <v>47271.729999999996</v>
      </c>
      <c r="K6" s="111"/>
      <c r="L6" s="111"/>
      <c r="M6" s="111"/>
      <c r="N6" s="140"/>
      <c r="O6" s="111"/>
      <c r="P6" s="42">
        <f aca="true" t="shared" si="0" ref="P6:P11">SUM(D6:O6)</f>
        <v>53984.969999999994</v>
      </c>
      <c r="Q6" s="58">
        <f aca="true" t="shared" si="1" ref="Q6:Q11">+C6*473560.39/158328.45</f>
        <v>9928.624417184656</v>
      </c>
      <c r="R6" s="114">
        <f aca="true" t="shared" si="2" ref="R6:R11">+C6*473602.66/158328.45</f>
        <v>9929.510646191507</v>
      </c>
      <c r="S6" s="114">
        <f aca="true" t="shared" si="3" ref="S6:S11">+C6*473787.2/158328.45</f>
        <v>9933.379695184283</v>
      </c>
      <c r="T6" s="115">
        <f aca="true" t="shared" si="4" ref="T6:T11">+C6*473793.6/158328.45</f>
        <v>9933.51387700694</v>
      </c>
      <c r="U6" s="115">
        <f aca="true" t="shared" si="5" ref="U6:U11">+C6*473800.78/158328.45</f>
        <v>9933.66441223924</v>
      </c>
      <c r="V6" s="115">
        <f aca="true" t="shared" si="6" ref="V6:V11">+C6*473800.78/158328.45</f>
        <v>9933.66441223924</v>
      </c>
      <c r="W6" s="115">
        <f aca="true" t="shared" si="7" ref="W6:W11">+C6*540888.68/162195</f>
        <v>11069.88485008786</v>
      </c>
      <c r="X6" s="115">
        <f aca="true" t="shared" si="8" ref="X6:X11">+C6*541066.23/162195</f>
        <v>11073.518607139553</v>
      </c>
      <c r="Y6" s="115">
        <f aca="true" t="shared" si="9" ref="Y6:Y11">+C6*540862.21/162195</f>
        <v>11069.343112272263</v>
      </c>
      <c r="Z6" s="115">
        <f aca="true" t="shared" si="10" ref="Z6:Z11">+C6*541238.68/162195</f>
        <v>11077.047987052623</v>
      </c>
      <c r="AA6" s="115">
        <f aca="true" t="shared" si="11" ref="AA6:AA11">+C6*541464.7/162195</f>
        <v>11081.67373624341</v>
      </c>
      <c r="AB6" s="111">
        <f aca="true" t="shared" si="12" ref="AB6:AB11">+C6*541470.69/162195</f>
        <v>11081.796328216036</v>
      </c>
      <c r="AC6" s="42">
        <f aca="true" t="shared" si="13" ref="AC6:AC11">SUM(Q6:AB6)</f>
        <v>126045.6220810576</v>
      </c>
      <c r="AD6" s="111">
        <f aca="true" t="shared" si="14" ref="AD6:AD11">+C6*33150.38/158328.45</f>
        <v>695.0278766071416</v>
      </c>
      <c r="AE6" s="111">
        <f aca="true" t="shared" si="15" ref="AE6:AE11">+C6*21036.91/158328.45</f>
        <v>441.05795733489464</v>
      </c>
      <c r="AF6" s="111">
        <f aca="true" t="shared" si="16" ref="AF6:AF11">+C6*60892.42/158328.45</f>
        <v>1276.664984656895</v>
      </c>
      <c r="AG6" s="111">
        <f aca="true" t="shared" si="17" ref="AG6:AG11">+C6*11202.27/158328.45</f>
        <v>234.86578227096896</v>
      </c>
      <c r="AH6" s="111">
        <f aca="true" t="shared" si="18" ref="AH6:AH11">+C6*12034.75/158328.45</f>
        <v>252.31948285352377</v>
      </c>
      <c r="AI6" s="111">
        <f aca="true" t="shared" si="19" ref="AI6:AI11">+C6*15307.31/158328.45</f>
        <v>320.93168059814894</v>
      </c>
      <c r="AJ6" s="111">
        <f aca="true" t="shared" si="20" ref="AJ6:AJ11">+C6*21693.33/162195</f>
        <v>443.9779828909646</v>
      </c>
      <c r="AK6" s="111">
        <f aca="true" t="shared" si="21" ref="AK6:AK11">+C6*17187.69/162195</f>
        <v>351.7650787940442</v>
      </c>
      <c r="AL6" s="111">
        <f aca="true" t="shared" si="22" ref="AL6:AL11">+C6*114536.72/162195</f>
        <v>2344.1206081568484</v>
      </c>
      <c r="AM6" s="111">
        <f aca="true" t="shared" si="23" ref="AM6:AM11">+C6*63835.46/162195</f>
        <v>1306.4632662535837</v>
      </c>
      <c r="AN6" s="111">
        <f aca="true" t="shared" si="24" ref="AN6:AN11">+C6*42171.7/162195</f>
        <v>863.0904661056135</v>
      </c>
      <c r="AO6" s="111">
        <f aca="true" t="shared" si="25" ref="AO6:AO11">+C6*47815.93/162195</f>
        <v>978.6058733931378</v>
      </c>
      <c r="AP6" s="42">
        <f aca="true" t="shared" si="26" ref="AP6:AP11">SUM(AD6:AO6)</f>
        <v>9508.891039915767</v>
      </c>
      <c r="AQ6" s="42"/>
      <c r="AR6" s="42"/>
      <c r="AS6" s="42">
        <f aca="true" t="shared" si="27" ref="AS6:AS11">P6+AC6+AP6+AQ6+AR6</f>
        <v>189539.48312097337</v>
      </c>
    </row>
    <row r="7" spans="1:45" ht="12" customHeight="1">
      <c r="A7" s="11">
        <v>2</v>
      </c>
      <c r="B7" s="40" t="s">
        <v>35</v>
      </c>
      <c r="C7" s="11">
        <v>4457.4</v>
      </c>
      <c r="D7" s="111"/>
      <c r="E7" s="111"/>
      <c r="F7" s="111">
        <v>15247.17</v>
      </c>
      <c r="G7" s="111"/>
      <c r="H7" s="111"/>
      <c r="I7" s="111">
        <v>618.25</v>
      </c>
      <c r="J7" s="117">
        <f>40333.52+6938.21</f>
        <v>47271.729999999996</v>
      </c>
      <c r="K7" s="111">
        <v>5026.5</v>
      </c>
      <c r="L7" s="111"/>
      <c r="M7" s="111">
        <v>2139.02</v>
      </c>
      <c r="N7" s="140">
        <v>11116.7</v>
      </c>
      <c r="O7" s="111"/>
      <c r="P7" s="42">
        <f t="shared" si="0"/>
        <v>81419.37</v>
      </c>
      <c r="Q7" s="58">
        <f t="shared" si="1"/>
        <v>13332.083288796168</v>
      </c>
      <c r="R7" s="114">
        <f t="shared" si="2"/>
        <v>13333.273310538943</v>
      </c>
      <c r="S7" s="114">
        <f t="shared" si="3"/>
        <v>13338.46864085387</v>
      </c>
      <c r="T7" s="115">
        <f t="shared" si="4"/>
        <v>13338.648819210946</v>
      </c>
      <c r="U7" s="115">
        <f t="shared" si="5"/>
        <v>13338.850956805298</v>
      </c>
      <c r="V7" s="115">
        <f t="shared" si="6"/>
        <v>13338.850956805298</v>
      </c>
      <c r="W7" s="115">
        <f t="shared" si="7"/>
        <v>14864.559340497548</v>
      </c>
      <c r="X7" s="115">
        <f t="shared" si="8"/>
        <v>14869.438722537685</v>
      </c>
      <c r="Y7" s="115">
        <f t="shared" si="9"/>
        <v>14863.831898973456</v>
      </c>
      <c r="Z7" s="115">
        <f t="shared" si="10"/>
        <v>14874.177947729584</v>
      </c>
      <c r="AA7" s="115">
        <f t="shared" si="11"/>
        <v>14880.389369462682</v>
      </c>
      <c r="AB7" s="111">
        <f t="shared" si="12"/>
        <v>14880.553985055023</v>
      </c>
      <c r="AC7" s="42">
        <f t="shared" si="13"/>
        <v>169253.12723726648</v>
      </c>
      <c r="AD7" s="111">
        <f t="shared" si="14"/>
        <v>933.2782820270139</v>
      </c>
      <c r="AE7" s="111">
        <f t="shared" si="15"/>
        <v>592.2493565369963</v>
      </c>
      <c r="AF7" s="111">
        <f t="shared" si="16"/>
        <v>1714.2962803463306</v>
      </c>
      <c r="AG7" s="111">
        <f t="shared" si="17"/>
        <v>315.37603190077334</v>
      </c>
      <c r="AH7" s="111">
        <f t="shared" si="18"/>
        <v>338.8127316979355</v>
      </c>
      <c r="AI7" s="111">
        <f t="shared" si="19"/>
        <v>430.94468236125596</v>
      </c>
      <c r="AJ7" s="111">
        <f t="shared" si="20"/>
        <v>596.1703452140941</v>
      </c>
      <c r="AK7" s="111">
        <f t="shared" si="21"/>
        <v>472.34754095995555</v>
      </c>
      <c r="AL7" s="111">
        <f t="shared" si="22"/>
        <v>3147.6677809303615</v>
      </c>
      <c r="AM7" s="111">
        <f t="shared" si="23"/>
        <v>1754.3091920466104</v>
      </c>
      <c r="AN7" s="111">
        <f t="shared" si="24"/>
        <v>1158.9514817349486</v>
      </c>
      <c r="AO7" s="111">
        <f t="shared" si="25"/>
        <v>1314.0647145842966</v>
      </c>
      <c r="AP7" s="42">
        <f t="shared" si="26"/>
        <v>12768.468420340572</v>
      </c>
      <c r="AQ7" s="42"/>
      <c r="AR7" s="42"/>
      <c r="AS7" s="42">
        <f t="shared" si="27"/>
        <v>263440.96565760707</v>
      </c>
    </row>
    <row r="8" spans="1:45" ht="12" customHeight="1">
      <c r="A8" s="11">
        <v>3</v>
      </c>
      <c r="B8" s="40" t="s">
        <v>37</v>
      </c>
      <c r="C8" s="11">
        <v>4088.36</v>
      </c>
      <c r="D8" s="111"/>
      <c r="E8" s="111">
        <v>19975.7</v>
      </c>
      <c r="F8" s="111"/>
      <c r="G8" s="111"/>
      <c r="H8" s="111"/>
      <c r="I8" s="111">
        <v>309.12</v>
      </c>
      <c r="J8" s="117">
        <f>40333.52+6938.21</f>
        <v>47271.729999999996</v>
      </c>
      <c r="K8" s="111">
        <v>70058.23</v>
      </c>
      <c r="L8" s="111">
        <f>15672.62+11631.15+195168</f>
        <v>222471.77</v>
      </c>
      <c r="M8" s="111"/>
      <c r="N8" s="140">
        <f>13165.59+8141.29</f>
        <v>21306.88</v>
      </c>
      <c r="O8" s="111">
        <f>3126.13+9826.98+6552.4</f>
        <v>19505.510000000002</v>
      </c>
      <c r="P8" s="42">
        <f t="shared" si="0"/>
        <v>400898.93999999994</v>
      </c>
      <c r="Q8" s="58">
        <f t="shared" si="1"/>
        <v>12228.284658003031</v>
      </c>
      <c r="R8" s="114">
        <f t="shared" si="2"/>
        <v>12229.37615468098</v>
      </c>
      <c r="S8" s="114">
        <f t="shared" si="3"/>
        <v>12234.141349782683</v>
      </c>
      <c r="T8" s="115">
        <f t="shared" si="4"/>
        <v>12234.306610694413</v>
      </c>
      <c r="U8" s="115">
        <f t="shared" si="5"/>
        <v>12234.492012779763</v>
      </c>
      <c r="V8" s="115">
        <f t="shared" si="6"/>
        <v>12234.492012779763</v>
      </c>
      <c r="W8" s="115">
        <f t="shared" si="7"/>
        <v>13633.882941920529</v>
      </c>
      <c r="X8" s="115">
        <f t="shared" si="8"/>
        <v>13638.358346945342</v>
      </c>
      <c r="Y8" s="115">
        <f t="shared" si="9"/>
        <v>13633.21572721477</v>
      </c>
      <c r="Z8" s="115">
        <f t="shared" si="10"/>
        <v>13642.70519908012</v>
      </c>
      <c r="AA8" s="115">
        <f t="shared" si="11"/>
        <v>13648.402360689292</v>
      </c>
      <c r="AB8" s="111">
        <f t="shared" si="12"/>
        <v>13648.553347318966</v>
      </c>
      <c r="AC8" s="42">
        <f t="shared" si="13"/>
        <v>155240.21072188966</v>
      </c>
      <c r="AD8" s="111">
        <f t="shared" si="14"/>
        <v>856.0096910997358</v>
      </c>
      <c r="AE8" s="111">
        <f t="shared" si="15"/>
        <v>543.2154572826299</v>
      </c>
      <c r="AF8" s="111">
        <f t="shared" si="16"/>
        <v>1572.3651323006068</v>
      </c>
      <c r="AG8" s="111">
        <f t="shared" si="17"/>
        <v>289.2652115093655</v>
      </c>
      <c r="AH8" s="111">
        <f t="shared" si="18"/>
        <v>310.7615246028114</v>
      </c>
      <c r="AI8" s="111">
        <f t="shared" si="19"/>
        <v>395.2656260552036</v>
      </c>
      <c r="AJ8" s="111">
        <f t="shared" si="20"/>
        <v>546.8118168796819</v>
      </c>
      <c r="AK8" s="111">
        <f t="shared" si="21"/>
        <v>433.2406318838435</v>
      </c>
      <c r="AL8" s="111">
        <f t="shared" si="22"/>
        <v>2887.0639944461914</v>
      </c>
      <c r="AM8" s="111">
        <f t="shared" si="23"/>
        <v>1609.065268630969</v>
      </c>
      <c r="AN8" s="111">
        <f t="shared" si="24"/>
        <v>1062.9988064490274</v>
      </c>
      <c r="AO8" s="111">
        <f t="shared" si="25"/>
        <v>1205.2698022429793</v>
      </c>
      <c r="AP8" s="42">
        <f t="shared" si="26"/>
        <v>11711.332963383047</v>
      </c>
      <c r="AQ8" s="42"/>
      <c r="AR8" s="42"/>
      <c r="AS8" s="42">
        <f t="shared" si="27"/>
        <v>567850.4836852726</v>
      </c>
    </row>
    <row r="9" spans="1:45" ht="12" customHeight="1">
      <c r="A9" s="11">
        <v>4</v>
      </c>
      <c r="B9" s="40" t="s">
        <v>38</v>
      </c>
      <c r="C9" s="11">
        <v>1759.4</v>
      </c>
      <c r="D9" s="111"/>
      <c r="E9" s="111"/>
      <c r="F9" s="111"/>
      <c r="G9" s="111"/>
      <c r="H9" s="111"/>
      <c r="I9" s="111"/>
      <c r="J9" s="59">
        <f>28739.04+6938.21</f>
        <v>35677.25</v>
      </c>
      <c r="K9" s="111"/>
      <c r="L9" s="111"/>
      <c r="M9" s="111">
        <v>9500.05</v>
      </c>
      <c r="N9" s="140"/>
      <c r="O9" s="111"/>
      <c r="P9" s="42">
        <f t="shared" si="0"/>
        <v>45177.3</v>
      </c>
      <c r="Q9" s="58">
        <f t="shared" si="1"/>
        <v>5262.365356106246</v>
      </c>
      <c r="R9" s="114">
        <f t="shared" si="2"/>
        <v>5262.83507483336</v>
      </c>
      <c r="S9" s="114">
        <f t="shared" si="3"/>
        <v>5264.885746560394</v>
      </c>
      <c r="T9" s="115">
        <f t="shared" si="4"/>
        <v>5264.956865553853</v>
      </c>
      <c r="U9" s="115">
        <f t="shared" si="5"/>
        <v>5265.036652174641</v>
      </c>
      <c r="V9" s="115">
        <f t="shared" si="6"/>
        <v>5265.036652174641</v>
      </c>
      <c r="W9" s="115">
        <f t="shared" si="7"/>
        <v>5867.255732864763</v>
      </c>
      <c r="X9" s="115">
        <f t="shared" si="8"/>
        <v>5869.181695255711</v>
      </c>
      <c r="Y9" s="115">
        <f t="shared" si="9"/>
        <v>5866.968601214587</v>
      </c>
      <c r="Z9" s="115">
        <f t="shared" si="10"/>
        <v>5871.052335719351</v>
      </c>
      <c r="AA9" s="115">
        <f t="shared" si="11"/>
        <v>5873.5040733684755</v>
      </c>
      <c r="AB9" s="111">
        <f t="shared" si="12"/>
        <v>5873.569049514473</v>
      </c>
      <c r="AC9" s="42">
        <f t="shared" si="13"/>
        <v>66806.6478353405</v>
      </c>
      <c r="AD9" s="111">
        <f t="shared" si="14"/>
        <v>368.3783841248998</v>
      </c>
      <c r="AE9" s="111">
        <f t="shared" si="15"/>
        <v>233.76935385901902</v>
      </c>
      <c r="AF9" s="111">
        <f t="shared" si="16"/>
        <v>676.6574405800094</v>
      </c>
      <c r="AG9" s="111">
        <f t="shared" si="17"/>
        <v>124.48346357208702</v>
      </c>
      <c r="AH9" s="111">
        <f t="shared" si="18"/>
        <v>133.7342666463292</v>
      </c>
      <c r="AI9" s="111">
        <f t="shared" si="19"/>
        <v>170.10007496441733</v>
      </c>
      <c r="AJ9" s="111">
        <f t="shared" si="20"/>
        <v>235.3170245815223</v>
      </c>
      <c r="AK9" s="111">
        <f t="shared" si="21"/>
        <v>186.44237976509757</v>
      </c>
      <c r="AL9" s="111">
        <f t="shared" si="22"/>
        <v>1242.4298231634762</v>
      </c>
      <c r="AM9" s="111">
        <f t="shared" si="23"/>
        <v>692.4511133142205</v>
      </c>
      <c r="AN9" s="111">
        <f t="shared" si="24"/>
        <v>457.45484743672745</v>
      </c>
      <c r="AO9" s="111">
        <f t="shared" si="25"/>
        <v>518.6802752365979</v>
      </c>
      <c r="AP9" s="42">
        <f t="shared" si="26"/>
        <v>5039.898447244403</v>
      </c>
      <c r="AQ9" s="42"/>
      <c r="AR9" s="42"/>
      <c r="AS9" s="42">
        <f t="shared" si="27"/>
        <v>117023.8462825849</v>
      </c>
    </row>
    <row r="10" spans="1:45" ht="12" customHeight="1">
      <c r="A10" s="11">
        <v>5</v>
      </c>
      <c r="B10" s="40" t="s">
        <v>39</v>
      </c>
      <c r="C10" s="11">
        <v>2265.1</v>
      </c>
      <c r="D10" s="111"/>
      <c r="E10" s="111"/>
      <c r="F10" s="111"/>
      <c r="G10" s="111"/>
      <c r="H10" s="111"/>
      <c r="I10" s="111">
        <v>618.25</v>
      </c>
      <c r="J10" s="117">
        <f>16880.49+525937.05</f>
        <v>542817.54</v>
      </c>
      <c r="K10" s="111">
        <f>40333.52+6938.21+8059.91</f>
        <v>55331.64</v>
      </c>
      <c r="L10" s="111">
        <v>60000</v>
      </c>
      <c r="M10" s="111">
        <f>3405.88+25728.6</f>
        <v>29134.48</v>
      </c>
      <c r="N10" s="140">
        <v>29483.03</v>
      </c>
      <c r="O10" s="111">
        <v>5241.96</v>
      </c>
      <c r="P10" s="42">
        <f t="shared" si="0"/>
        <v>722626.9</v>
      </c>
      <c r="Q10" s="58">
        <f t="shared" si="1"/>
        <v>6774.914043489972</v>
      </c>
      <c r="R10" s="114">
        <f t="shared" si="2"/>
        <v>6775.518772311608</v>
      </c>
      <c r="S10" s="114">
        <f t="shared" si="3"/>
        <v>6778.158863552318</v>
      </c>
      <c r="T10" s="115">
        <f t="shared" si="4"/>
        <v>6778.250424102553</v>
      </c>
      <c r="U10" s="115">
        <f t="shared" si="5"/>
        <v>6778.353143594849</v>
      </c>
      <c r="V10" s="115">
        <f t="shared" si="6"/>
        <v>6778.353143594849</v>
      </c>
      <c r="W10" s="115">
        <f t="shared" si="7"/>
        <v>7553.666568439225</v>
      </c>
      <c r="X10" s="115">
        <f t="shared" si="8"/>
        <v>7556.1461054471465</v>
      </c>
      <c r="Y10" s="115">
        <f t="shared" si="9"/>
        <v>7553.296907247448</v>
      </c>
      <c r="Z10" s="115">
        <f t="shared" si="10"/>
        <v>7558.554419482722</v>
      </c>
      <c r="AA10" s="115">
        <f t="shared" si="11"/>
        <v>7561.710854033724</v>
      </c>
      <c r="AB10" s="111">
        <f t="shared" si="12"/>
        <v>7561.794506113011</v>
      </c>
      <c r="AC10" s="42">
        <f t="shared" si="13"/>
        <v>86008.71775140942</v>
      </c>
      <c r="AD10" s="111">
        <f t="shared" si="14"/>
        <v>474.2604739577757</v>
      </c>
      <c r="AE10" s="111">
        <f t="shared" si="15"/>
        <v>300.961102322419</v>
      </c>
      <c r="AF10" s="111">
        <f t="shared" si="16"/>
        <v>871.1474188119696</v>
      </c>
      <c r="AG10" s="111">
        <f t="shared" si="17"/>
        <v>160.26343829551794</v>
      </c>
      <c r="AH10" s="111">
        <f t="shared" si="18"/>
        <v>172.17317686745494</v>
      </c>
      <c r="AI10" s="111">
        <f t="shared" si="19"/>
        <v>218.99151972371354</v>
      </c>
      <c r="AJ10" s="111">
        <f t="shared" si="20"/>
        <v>302.9536162212152</v>
      </c>
      <c r="AK10" s="111">
        <f t="shared" si="21"/>
        <v>240.03105286229535</v>
      </c>
      <c r="AL10" s="111">
        <f t="shared" si="22"/>
        <v>1599.538361059219</v>
      </c>
      <c r="AM10" s="111">
        <f t="shared" si="23"/>
        <v>891.4806279231788</v>
      </c>
      <c r="AN10" s="111">
        <f t="shared" si="24"/>
        <v>588.9399652886956</v>
      </c>
      <c r="AO10" s="111">
        <f t="shared" si="25"/>
        <v>667.7632667036592</v>
      </c>
      <c r="AP10" s="42">
        <f t="shared" si="26"/>
        <v>6488.504020037115</v>
      </c>
      <c r="AQ10" s="42"/>
      <c r="AR10" s="42"/>
      <c r="AS10" s="42">
        <f t="shared" si="27"/>
        <v>815124.1217714465</v>
      </c>
    </row>
    <row r="11" spans="1:45" ht="12" customHeight="1">
      <c r="A11" s="11">
        <v>6</v>
      </c>
      <c r="B11" s="40" t="s">
        <v>40</v>
      </c>
      <c r="C11" s="11">
        <v>5365.1</v>
      </c>
      <c r="D11" s="111"/>
      <c r="E11" s="111"/>
      <c r="F11" s="111"/>
      <c r="G11" s="111"/>
      <c r="H11" s="111"/>
      <c r="I11" s="111">
        <v>618.25</v>
      </c>
      <c r="J11" s="117">
        <f>40333.52+6938.21+2905.84</f>
        <v>50177.56999999999</v>
      </c>
      <c r="K11" s="111"/>
      <c r="L11" s="111">
        <v>102121.25</v>
      </c>
      <c r="M11" s="111">
        <v>12172.95</v>
      </c>
      <c r="N11" s="140">
        <v>8115.8</v>
      </c>
      <c r="O11" s="111">
        <v>6552.4</v>
      </c>
      <c r="P11" s="42">
        <f t="shared" si="0"/>
        <v>179758.22</v>
      </c>
      <c r="Q11" s="58">
        <f t="shared" si="1"/>
        <v>16047.013966150747</v>
      </c>
      <c r="R11" s="114">
        <f t="shared" si="2"/>
        <v>16048.446322603422</v>
      </c>
      <c r="S11" s="114">
        <f t="shared" si="3"/>
        <v>16054.699624230516</v>
      </c>
      <c r="T11" s="115">
        <f t="shared" si="4"/>
        <v>16054.916493908706</v>
      </c>
      <c r="U11" s="115">
        <f t="shared" si="5"/>
        <v>16055.159794578929</v>
      </c>
      <c r="V11" s="115">
        <f t="shared" si="6"/>
        <v>16055.159794578929</v>
      </c>
      <c r="W11" s="115">
        <f t="shared" si="7"/>
        <v>17891.561743999508</v>
      </c>
      <c r="X11" s="115">
        <f t="shared" si="8"/>
        <v>17897.434757995004</v>
      </c>
      <c r="Y11" s="115">
        <f t="shared" si="9"/>
        <v>17890.686167088996</v>
      </c>
      <c r="Z11" s="115">
        <f t="shared" si="10"/>
        <v>17903.139073756898</v>
      </c>
      <c r="AA11" s="115">
        <f t="shared" si="11"/>
        <v>17910.615382533368</v>
      </c>
      <c r="AB11" s="111">
        <f t="shared" si="12"/>
        <v>17910.813520262644</v>
      </c>
      <c r="AC11" s="42">
        <f t="shared" si="13"/>
        <v>203719.64664168766</v>
      </c>
      <c r="AD11" s="111">
        <f t="shared" si="14"/>
        <v>1123.3300378927477</v>
      </c>
      <c r="AE11" s="111">
        <f t="shared" si="15"/>
        <v>712.8543596618296</v>
      </c>
      <c r="AF11" s="111">
        <f t="shared" si="16"/>
        <v>2063.3936765123385</v>
      </c>
      <c r="AG11" s="111">
        <f t="shared" si="17"/>
        <v>379.5988577984563</v>
      </c>
      <c r="AH11" s="111">
        <f t="shared" si="18"/>
        <v>407.80818118916716</v>
      </c>
      <c r="AI11" s="111">
        <f t="shared" si="19"/>
        <v>518.7017802612228</v>
      </c>
      <c r="AJ11" s="111">
        <f t="shared" si="20"/>
        <v>717.5738141311385</v>
      </c>
      <c r="AK11" s="111">
        <f t="shared" si="21"/>
        <v>568.5358711365949</v>
      </c>
      <c r="AL11" s="111">
        <f t="shared" si="22"/>
        <v>3788.6553621998214</v>
      </c>
      <c r="AM11" s="111">
        <f t="shared" si="23"/>
        <v>2111.5547732420855</v>
      </c>
      <c r="AN11" s="111">
        <f t="shared" si="24"/>
        <v>1394.959078085021</v>
      </c>
      <c r="AO11" s="111">
        <f t="shared" si="25"/>
        <v>1581.659397903758</v>
      </c>
      <c r="AP11" s="42">
        <f t="shared" si="26"/>
        <v>15368.625190014183</v>
      </c>
      <c r="AQ11" s="42"/>
      <c r="AR11" s="42"/>
      <c r="AS11" s="42">
        <f t="shared" si="27"/>
        <v>398846.4918317019</v>
      </c>
    </row>
    <row r="12" spans="1:45" ht="12" customHeight="1">
      <c r="A12" s="25">
        <v>6</v>
      </c>
      <c r="B12" s="36" t="s">
        <v>41</v>
      </c>
      <c r="C12" s="25">
        <f aca="true" t="shared" si="28" ref="C12:AS12">SUM(C6:C11)</f>
        <v>21254.86</v>
      </c>
      <c r="D12" s="112">
        <f t="shared" si="28"/>
        <v>0</v>
      </c>
      <c r="E12" s="112">
        <f t="shared" si="28"/>
        <v>19975.7</v>
      </c>
      <c r="F12" s="112">
        <f t="shared" si="28"/>
        <v>15247.17</v>
      </c>
      <c r="G12" s="112">
        <f t="shared" si="28"/>
        <v>0</v>
      </c>
      <c r="H12" s="112">
        <f t="shared" si="28"/>
        <v>0</v>
      </c>
      <c r="I12" s="112">
        <f t="shared" si="28"/>
        <v>8877.11</v>
      </c>
      <c r="J12" s="112">
        <f t="shared" si="28"/>
        <v>770487.5499999999</v>
      </c>
      <c r="K12" s="112">
        <f t="shared" si="28"/>
        <v>130416.37</v>
      </c>
      <c r="L12" s="112">
        <f t="shared" si="28"/>
        <v>384593.02</v>
      </c>
      <c r="M12" s="112">
        <f t="shared" si="28"/>
        <v>52946.5</v>
      </c>
      <c r="N12" s="141">
        <f t="shared" si="28"/>
        <v>70022.41</v>
      </c>
      <c r="O12" s="112">
        <f t="shared" si="28"/>
        <v>31299.870000000003</v>
      </c>
      <c r="P12" s="53">
        <f t="shared" si="28"/>
        <v>1483865.7</v>
      </c>
      <c r="Q12" s="55">
        <f t="shared" si="28"/>
        <v>63573.28572973082</v>
      </c>
      <c r="R12" s="56">
        <f t="shared" si="28"/>
        <v>63578.96028115982</v>
      </c>
      <c r="S12" s="56">
        <f t="shared" si="28"/>
        <v>63603.733920164064</v>
      </c>
      <c r="T12" s="56">
        <f t="shared" si="28"/>
        <v>63604.593090477414</v>
      </c>
      <c r="U12" s="56">
        <f t="shared" si="28"/>
        <v>63605.55697217271</v>
      </c>
      <c r="V12" s="56">
        <f t="shared" si="28"/>
        <v>63605.55697217271</v>
      </c>
      <c r="W12" s="56">
        <f t="shared" si="28"/>
        <v>70880.81117780943</v>
      </c>
      <c r="X12" s="56">
        <f t="shared" si="28"/>
        <v>70904.07823532044</v>
      </c>
      <c r="Y12" s="56">
        <f t="shared" si="28"/>
        <v>70877.34241401152</v>
      </c>
      <c r="Z12" s="56">
        <f t="shared" si="28"/>
        <v>70926.6769628213</v>
      </c>
      <c r="AA12" s="56">
        <f t="shared" si="28"/>
        <v>70956.29577633095</v>
      </c>
      <c r="AB12" s="57">
        <f t="shared" si="28"/>
        <v>70957.08073648016</v>
      </c>
      <c r="AC12" s="54">
        <f t="shared" si="28"/>
        <v>807073.9722686512</v>
      </c>
      <c r="AD12" s="43">
        <f t="shared" si="28"/>
        <v>4450.284745709314</v>
      </c>
      <c r="AE12" s="43">
        <f t="shared" si="28"/>
        <v>2824.1075869977885</v>
      </c>
      <c r="AF12" s="43">
        <f t="shared" si="28"/>
        <v>8174.524933208149</v>
      </c>
      <c r="AG12" s="43">
        <f t="shared" si="28"/>
        <v>1503.852785347169</v>
      </c>
      <c r="AH12" s="43">
        <f t="shared" si="28"/>
        <v>1615.609363857222</v>
      </c>
      <c r="AI12" s="43">
        <f t="shared" si="28"/>
        <v>2054.935363963962</v>
      </c>
      <c r="AJ12" s="43">
        <f t="shared" si="28"/>
        <v>2842.8045999186165</v>
      </c>
      <c r="AK12" s="43">
        <f t="shared" si="28"/>
        <v>2252.362555401831</v>
      </c>
      <c r="AL12" s="43">
        <f t="shared" si="28"/>
        <v>15009.47592995592</v>
      </c>
      <c r="AM12" s="43">
        <f t="shared" si="28"/>
        <v>8365.324241410648</v>
      </c>
      <c r="AN12" s="43">
        <f t="shared" si="28"/>
        <v>5526.394645100034</v>
      </c>
      <c r="AO12" s="43">
        <f t="shared" si="28"/>
        <v>6266.043330064429</v>
      </c>
      <c r="AP12" s="43">
        <f t="shared" si="28"/>
        <v>60885.720080935076</v>
      </c>
      <c r="AQ12" s="43">
        <f t="shared" si="28"/>
        <v>0</v>
      </c>
      <c r="AR12" s="43">
        <f t="shared" si="28"/>
        <v>0</v>
      </c>
      <c r="AS12" s="43">
        <f t="shared" si="28"/>
        <v>2351825.3923495864</v>
      </c>
    </row>
    <row r="13" spans="4:46" ht="12.75" customHeight="1"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42"/>
      <c r="O13" s="113"/>
      <c r="P13" s="44"/>
      <c r="Q13" s="45"/>
      <c r="R13" s="45"/>
      <c r="S13" s="45"/>
      <c r="T13" s="45"/>
      <c r="U13" s="45"/>
      <c r="V13" s="45"/>
      <c r="W13" s="45"/>
      <c r="X13" s="45"/>
      <c r="Y13" s="52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4"/>
      <c r="AT13" s="46"/>
    </row>
    <row r="14" spans="4:45" ht="12.75" customHeight="1"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42"/>
      <c r="O14" s="113"/>
      <c r="P14" s="44"/>
      <c r="Q14" s="47"/>
      <c r="R14" s="47"/>
      <c r="S14" s="47"/>
      <c r="T14" s="47"/>
      <c r="U14" s="47"/>
      <c r="V14" s="47"/>
      <c r="W14" s="47"/>
      <c r="X14" s="47"/>
      <c r="Y14" s="48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</row>
    <row r="15" ht="12.75" customHeight="1">
      <c r="A15" s="27" t="s">
        <v>61</v>
      </c>
    </row>
    <row r="16" ht="12.75" customHeight="1">
      <c r="A16" s="27" t="s">
        <v>62</v>
      </c>
    </row>
    <row r="17" ht="12.75" customHeight="1">
      <c r="A17" s="27" t="s">
        <v>63</v>
      </c>
    </row>
    <row r="18" ht="12.75" customHeight="1">
      <c r="A18" s="27" t="s">
        <v>64</v>
      </c>
    </row>
    <row r="19" ht="12.75" customHeight="1">
      <c r="A19" s="27" t="s">
        <v>65</v>
      </c>
    </row>
    <row r="20" ht="12.75" customHeight="1">
      <c r="A20" s="27"/>
    </row>
    <row r="21" ht="12.75" customHeight="1">
      <c r="A21" s="27" t="s">
        <v>66</v>
      </c>
    </row>
    <row r="22" ht="12.75" customHeight="1">
      <c r="A22" s="27" t="s">
        <v>67</v>
      </c>
    </row>
    <row r="23" ht="12.75" customHeight="1">
      <c r="A23" s="27" t="s">
        <v>68</v>
      </c>
    </row>
    <row r="24" ht="12.75" customHeight="1">
      <c r="A24" s="27" t="s">
        <v>69</v>
      </c>
    </row>
    <row r="25" ht="12.75" customHeight="1">
      <c r="A25" s="27"/>
    </row>
    <row r="26" ht="12.75" customHeight="1">
      <c r="A26" s="27" t="s">
        <v>70</v>
      </c>
    </row>
    <row r="27" ht="12.75" customHeight="1"/>
    <row r="28" spans="1:45" ht="12.75" customHeight="1" hidden="1">
      <c r="A28" s="210" t="s">
        <v>71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</row>
    <row r="29" spans="1:4" ht="13.5" customHeight="1" hidden="1">
      <c r="A29" s="153"/>
      <c r="B29" s="153"/>
      <c r="C29" s="153"/>
      <c r="D29" s="109"/>
    </row>
    <row r="30" spans="1:45" ht="34.5" customHeight="1" hidden="1">
      <c r="A30" s="30" t="s">
        <v>0</v>
      </c>
      <c r="B30" s="31" t="s">
        <v>1</v>
      </c>
      <c r="C30" s="32" t="s">
        <v>2</v>
      </c>
      <c r="D30" s="211" t="s">
        <v>72</v>
      </c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 t="s">
        <v>73</v>
      </c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3" t="s">
        <v>74</v>
      </c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49"/>
      <c r="AR30" s="49"/>
      <c r="AS30" s="33" t="s">
        <v>46</v>
      </c>
    </row>
    <row r="31" spans="1:45" ht="12" customHeight="1" hidden="1">
      <c r="A31" s="35"/>
      <c r="B31" s="36" t="s">
        <v>16</v>
      </c>
      <c r="C31" s="35"/>
      <c r="D31" s="110" t="s">
        <v>47</v>
      </c>
      <c r="E31" s="110" t="s">
        <v>48</v>
      </c>
      <c r="F31" s="110" t="s">
        <v>49</v>
      </c>
      <c r="G31" s="110" t="s">
        <v>50</v>
      </c>
      <c r="H31" s="110" t="s">
        <v>51</v>
      </c>
      <c r="I31" s="110" t="s">
        <v>52</v>
      </c>
      <c r="J31" s="116" t="s">
        <v>53</v>
      </c>
      <c r="K31" s="116" t="s">
        <v>54</v>
      </c>
      <c r="L31" s="116" t="s">
        <v>55</v>
      </c>
      <c r="M31" s="116" t="s">
        <v>56</v>
      </c>
      <c r="N31" s="139" t="s">
        <v>57</v>
      </c>
      <c r="O31" s="110" t="s">
        <v>58</v>
      </c>
      <c r="P31" s="37" t="s">
        <v>59</v>
      </c>
      <c r="Q31" s="37" t="s">
        <v>47</v>
      </c>
      <c r="R31" s="37" t="s">
        <v>60</v>
      </c>
      <c r="S31" s="37" t="s">
        <v>49</v>
      </c>
      <c r="T31" s="38" t="s">
        <v>50</v>
      </c>
      <c r="U31" s="38" t="s">
        <v>51</v>
      </c>
      <c r="V31" s="38" t="s">
        <v>52</v>
      </c>
      <c r="W31" s="38" t="s">
        <v>53</v>
      </c>
      <c r="X31" s="38" t="s">
        <v>54</v>
      </c>
      <c r="Y31" s="15" t="s">
        <v>55</v>
      </c>
      <c r="Z31" s="38" t="s">
        <v>56</v>
      </c>
      <c r="AA31" s="38" t="s">
        <v>57</v>
      </c>
      <c r="AB31" s="38" t="s">
        <v>58</v>
      </c>
      <c r="AC31" s="38" t="s">
        <v>59</v>
      </c>
      <c r="AD31" s="38" t="s">
        <v>47</v>
      </c>
      <c r="AE31" s="38" t="s">
        <v>60</v>
      </c>
      <c r="AF31" s="38" t="s">
        <v>49</v>
      </c>
      <c r="AG31" s="38" t="s">
        <v>50</v>
      </c>
      <c r="AH31" s="38" t="s">
        <v>51</v>
      </c>
      <c r="AI31" s="38" t="s">
        <v>52</v>
      </c>
      <c r="AJ31" s="38" t="s">
        <v>53</v>
      </c>
      <c r="AK31" s="38" t="s">
        <v>54</v>
      </c>
      <c r="AL31" s="38" t="s">
        <v>55</v>
      </c>
      <c r="AM31" s="38" t="s">
        <v>56</v>
      </c>
      <c r="AN31" s="38" t="s">
        <v>57</v>
      </c>
      <c r="AO31" s="38" t="s">
        <v>58</v>
      </c>
      <c r="AP31" s="38" t="s">
        <v>59</v>
      </c>
      <c r="AQ31" s="38"/>
      <c r="AR31" s="38"/>
      <c r="AS31" s="39"/>
    </row>
    <row r="32" spans="1:45" ht="12" customHeight="1" hidden="1">
      <c r="A32" s="11">
        <v>1</v>
      </c>
      <c r="B32" s="40" t="s">
        <v>34</v>
      </c>
      <c r="C32" s="11">
        <f>137+3187.77</f>
        <v>3324.77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40"/>
      <c r="O32" s="111"/>
      <c r="P32" s="42">
        <f aca="true" t="shared" si="29" ref="P32:P38">SUM(D32:O32)</f>
        <v>0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>
        <f aca="true" t="shared" si="30" ref="AC32:AC38">SUM(Q32:AB32)</f>
        <v>0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>
        <f aca="true" t="shared" si="31" ref="AP32:AP38">SUM(AD32:AO32)</f>
        <v>0</v>
      </c>
      <c r="AQ32" s="42"/>
      <c r="AR32" s="42"/>
      <c r="AS32" s="42">
        <f aca="true" t="shared" si="32" ref="AS32:AS38">SUM(AP32,AC32,P32)</f>
        <v>0</v>
      </c>
    </row>
    <row r="33" spans="1:45" ht="12" customHeight="1" hidden="1">
      <c r="A33" s="11">
        <v>2</v>
      </c>
      <c r="B33" s="40" t="s">
        <v>35</v>
      </c>
      <c r="C33" s="11">
        <v>4478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40"/>
      <c r="O33" s="111"/>
      <c r="P33" s="42">
        <f t="shared" si="29"/>
        <v>0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>
        <f t="shared" si="30"/>
        <v>0</v>
      </c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>
        <f t="shared" si="31"/>
        <v>0</v>
      </c>
      <c r="AQ33" s="42"/>
      <c r="AR33" s="42"/>
      <c r="AS33" s="42">
        <f t="shared" si="32"/>
        <v>0</v>
      </c>
    </row>
    <row r="34" spans="1:45" ht="12" customHeight="1" hidden="1">
      <c r="A34" s="11">
        <v>3</v>
      </c>
      <c r="B34" s="40" t="s">
        <v>36</v>
      </c>
      <c r="C34" s="11">
        <f>1926.56</f>
        <v>1926.56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40"/>
      <c r="O34" s="111"/>
      <c r="P34" s="42">
        <f t="shared" si="29"/>
        <v>0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>
        <f t="shared" si="30"/>
        <v>0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>
        <f t="shared" si="31"/>
        <v>0</v>
      </c>
      <c r="AQ34" s="42"/>
      <c r="AR34" s="42"/>
      <c r="AS34" s="42">
        <f t="shared" si="32"/>
        <v>0</v>
      </c>
    </row>
    <row r="35" spans="1:45" ht="12" customHeight="1" hidden="1">
      <c r="A35" s="11">
        <v>4</v>
      </c>
      <c r="B35" s="40" t="s">
        <v>37</v>
      </c>
      <c r="C35" s="11">
        <f>4099.85</f>
        <v>4099.85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40"/>
      <c r="O35" s="111"/>
      <c r="P35" s="42">
        <f t="shared" si="29"/>
        <v>0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>
        <f t="shared" si="30"/>
        <v>0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>
        <f t="shared" si="31"/>
        <v>0</v>
      </c>
      <c r="AQ35" s="42"/>
      <c r="AR35" s="42"/>
      <c r="AS35" s="42">
        <f t="shared" si="32"/>
        <v>0</v>
      </c>
    </row>
    <row r="36" spans="1:45" ht="12" customHeight="1" hidden="1">
      <c r="A36" s="11">
        <v>5</v>
      </c>
      <c r="B36" s="40" t="s">
        <v>38</v>
      </c>
      <c r="C36" s="11">
        <v>1764.3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40"/>
      <c r="O36" s="111"/>
      <c r="P36" s="42">
        <f t="shared" si="29"/>
        <v>0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>
        <f t="shared" si="30"/>
        <v>0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>
        <f t="shared" si="31"/>
        <v>0</v>
      </c>
      <c r="AQ36" s="42"/>
      <c r="AR36" s="42"/>
      <c r="AS36" s="42">
        <f t="shared" si="32"/>
        <v>0</v>
      </c>
    </row>
    <row r="37" spans="1:45" ht="12" customHeight="1" hidden="1">
      <c r="A37" s="11">
        <v>6</v>
      </c>
      <c r="B37" s="40" t="s">
        <v>39</v>
      </c>
      <c r="C37" s="11">
        <v>2384.8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40"/>
      <c r="O37" s="111"/>
      <c r="P37" s="42">
        <f t="shared" si="29"/>
        <v>0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>
        <f t="shared" si="30"/>
        <v>0</v>
      </c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>
        <f t="shared" si="31"/>
        <v>0</v>
      </c>
      <c r="AQ37" s="42"/>
      <c r="AR37" s="42"/>
      <c r="AS37" s="42">
        <f t="shared" si="32"/>
        <v>0</v>
      </c>
    </row>
    <row r="38" spans="1:45" ht="12" customHeight="1" hidden="1">
      <c r="A38" s="11">
        <v>7</v>
      </c>
      <c r="B38" s="40" t="s">
        <v>40</v>
      </c>
      <c r="C38" s="11">
        <f>163.5+4804+78.8+305.7</f>
        <v>5352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40"/>
      <c r="O38" s="111"/>
      <c r="P38" s="42">
        <f t="shared" si="29"/>
        <v>0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>
        <f t="shared" si="30"/>
        <v>0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>
        <f t="shared" si="31"/>
        <v>0</v>
      </c>
      <c r="AQ38" s="42"/>
      <c r="AR38" s="42"/>
      <c r="AS38" s="42">
        <f t="shared" si="32"/>
        <v>0</v>
      </c>
    </row>
    <row r="39" spans="1:45" ht="12" customHeight="1" hidden="1">
      <c r="A39" s="25">
        <v>7</v>
      </c>
      <c r="B39" s="36" t="s">
        <v>41</v>
      </c>
      <c r="C39" s="25">
        <f aca="true" t="shared" si="33" ref="C39:AP39">SUM(C32:C38)</f>
        <v>23330.28</v>
      </c>
      <c r="D39" s="112">
        <f t="shared" si="33"/>
        <v>0</v>
      </c>
      <c r="E39" s="112">
        <f t="shared" si="33"/>
        <v>0</v>
      </c>
      <c r="F39" s="112">
        <f t="shared" si="33"/>
        <v>0</v>
      </c>
      <c r="G39" s="112">
        <f t="shared" si="33"/>
        <v>0</v>
      </c>
      <c r="H39" s="112">
        <f t="shared" si="33"/>
        <v>0</v>
      </c>
      <c r="I39" s="112">
        <f t="shared" si="33"/>
        <v>0</v>
      </c>
      <c r="J39" s="112">
        <f t="shared" si="33"/>
        <v>0</v>
      </c>
      <c r="K39" s="112">
        <f t="shared" si="33"/>
        <v>0</v>
      </c>
      <c r="L39" s="112">
        <f t="shared" si="33"/>
        <v>0</v>
      </c>
      <c r="M39" s="112">
        <f t="shared" si="33"/>
        <v>0</v>
      </c>
      <c r="N39" s="141">
        <f t="shared" si="33"/>
        <v>0</v>
      </c>
      <c r="O39" s="112">
        <f t="shared" si="33"/>
        <v>0</v>
      </c>
      <c r="P39" s="43">
        <f t="shared" si="33"/>
        <v>0</v>
      </c>
      <c r="Q39" s="43">
        <f t="shared" si="33"/>
        <v>0</v>
      </c>
      <c r="R39" s="43">
        <f t="shared" si="33"/>
        <v>0</v>
      </c>
      <c r="S39" s="43">
        <f t="shared" si="33"/>
        <v>0</v>
      </c>
      <c r="T39" s="43">
        <f t="shared" si="33"/>
        <v>0</v>
      </c>
      <c r="U39" s="43">
        <f t="shared" si="33"/>
        <v>0</v>
      </c>
      <c r="V39" s="43">
        <f t="shared" si="33"/>
        <v>0</v>
      </c>
      <c r="W39" s="43">
        <f t="shared" si="33"/>
        <v>0</v>
      </c>
      <c r="X39" s="43">
        <f t="shared" si="33"/>
        <v>0</v>
      </c>
      <c r="Y39" s="41">
        <f t="shared" si="33"/>
        <v>0</v>
      </c>
      <c r="Z39" s="43">
        <f t="shared" si="33"/>
        <v>0</v>
      </c>
      <c r="AA39" s="43">
        <f t="shared" si="33"/>
        <v>0</v>
      </c>
      <c r="AB39" s="43">
        <f t="shared" si="33"/>
        <v>0</v>
      </c>
      <c r="AC39" s="43">
        <f t="shared" si="33"/>
        <v>0</v>
      </c>
      <c r="AD39" s="43">
        <f t="shared" si="33"/>
        <v>0</v>
      </c>
      <c r="AE39" s="43">
        <f t="shared" si="33"/>
        <v>0</v>
      </c>
      <c r="AF39" s="43">
        <f t="shared" si="33"/>
        <v>0</v>
      </c>
      <c r="AG39" s="43">
        <f t="shared" si="33"/>
        <v>0</v>
      </c>
      <c r="AH39" s="43">
        <f t="shared" si="33"/>
        <v>0</v>
      </c>
      <c r="AI39" s="43">
        <f t="shared" si="33"/>
        <v>0</v>
      </c>
      <c r="AJ39" s="43">
        <f t="shared" si="33"/>
        <v>0</v>
      </c>
      <c r="AK39" s="43">
        <f t="shared" si="33"/>
        <v>0</v>
      </c>
      <c r="AL39" s="43">
        <f t="shared" si="33"/>
        <v>0</v>
      </c>
      <c r="AM39" s="43">
        <f t="shared" si="33"/>
        <v>0</v>
      </c>
      <c r="AN39" s="43">
        <f t="shared" si="33"/>
        <v>0</v>
      </c>
      <c r="AO39" s="43">
        <f t="shared" si="33"/>
        <v>0</v>
      </c>
      <c r="AP39" s="43">
        <f t="shared" si="33"/>
        <v>0</v>
      </c>
      <c r="AQ39" s="43"/>
      <c r="AR39" s="43"/>
      <c r="AS39" s="43">
        <f>SUM(AS32:AS38)</f>
        <v>0</v>
      </c>
    </row>
    <row r="48" ht="12.75" customHeight="1"/>
    <row r="65535" ht="12.75" customHeight="1"/>
  </sheetData>
  <sheetProtection selectLockedCells="1" selectUnlockedCells="1"/>
  <autoFilter ref="A1:C12"/>
  <mergeCells count="10">
    <mergeCell ref="A29:C29"/>
    <mergeCell ref="D30:P30"/>
    <mergeCell ref="Q30:AC30"/>
    <mergeCell ref="AD30:AP30"/>
    <mergeCell ref="A28:AS28"/>
    <mergeCell ref="A2:AS2"/>
    <mergeCell ref="A3:C3"/>
    <mergeCell ref="D4:P4"/>
    <mergeCell ref="Q4:AC4"/>
    <mergeCell ref="AD4:AP4"/>
  </mergeCells>
  <printOptions/>
  <pageMargins left="0.7875" right="0.7875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2016-01-19T00:13:42Z</cp:lastPrinted>
  <dcterms:created xsi:type="dcterms:W3CDTF">2015-12-29T01:41:29Z</dcterms:created>
  <dcterms:modified xsi:type="dcterms:W3CDTF">2017-03-07T00:56:12Z</dcterms:modified>
  <cp:category/>
  <cp:version/>
  <cp:contentType/>
  <cp:contentStatus/>
</cp:coreProperties>
</file>