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ж-ф 08 (9)" sheetId="1" r:id="rId1"/>
    <sheet name="ж-ф 08 (8)" sheetId="2" r:id="rId2"/>
  </sheets>
  <definedNames>
    <definedName name="_xlnm._FilterDatabase" localSheetId="1" hidden="1">'ж-ф 08 (8)'!$A$1:$C$9</definedName>
    <definedName name="_xlnm._FilterDatabase" localSheetId="0" hidden="1">'ж-ф 08 (9)'!$A$1:$C$20</definedName>
    <definedName name="_xlnm.Print_Area" localSheetId="0">'ж-ф 08 (9)'!$A$1:$AI$26</definedName>
  </definedNames>
  <calcPr fullCalcOnLoad="1"/>
</workbook>
</file>

<file path=xl/sharedStrings.xml><?xml version="1.0" encoding="utf-8"?>
<sst xmlns="http://schemas.openxmlformats.org/spreadsheetml/2006/main" count="192" uniqueCount="90">
  <si>
    <t>№</t>
  </si>
  <si>
    <t xml:space="preserve">Адрес дома </t>
  </si>
  <si>
    <t>Общая площадь,кв.м.</t>
  </si>
  <si>
    <t>Изоляция трубопроводов</t>
  </si>
  <si>
    <t>Утепление дверей изовером</t>
  </si>
  <si>
    <t>Остекление</t>
  </si>
  <si>
    <t>Замена задвижки</t>
  </si>
  <si>
    <t>Ремонт козырька подъезда</t>
  </si>
  <si>
    <t>Ремонт кровли</t>
  </si>
  <si>
    <t>Промывка системы отопления</t>
  </si>
  <si>
    <t>Замена общедомовых трубопроводов ХГВС, ЦО и КНС на черную трубу в техэтажах, галереях, чердаках, подъездах и эл.узлах</t>
  </si>
  <si>
    <t>Замена трубопроводов отопления и ХГВС на ППРС</t>
  </si>
  <si>
    <t>Замена трубопроводов КНС на ПВХ</t>
  </si>
  <si>
    <t>Утепление узла ввода</t>
  </si>
  <si>
    <t>Ограждения у/ввода</t>
  </si>
  <si>
    <t>Квартал 62</t>
  </si>
  <si>
    <t>Кол-во, м3</t>
  </si>
  <si>
    <t>диаметр</t>
  </si>
  <si>
    <t>п.м.</t>
  </si>
  <si>
    <t>м2</t>
  </si>
  <si>
    <t>кол-во</t>
  </si>
  <si>
    <t>диаметр труб</t>
  </si>
  <si>
    <t>Кол-во, м</t>
  </si>
  <si>
    <t>Кол-во., м</t>
  </si>
  <si>
    <t>квартира</t>
  </si>
  <si>
    <t>Кол-во, м2</t>
  </si>
  <si>
    <t>Ленина 42</t>
  </si>
  <si>
    <t>Ленина 44</t>
  </si>
  <si>
    <t>Октябрьская 5</t>
  </si>
  <si>
    <t>Итого:</t>
  </si>
  <si>
    <t>Текущий ремонт</t>
  </si>
  <si>
    <t>АЗР</t>
  </si>
  <si>
    <t>Профилактический ремонт</t>
  </si>
  <si>
    <t>Обслуживание ОДПУ</t>
  </si>
  <si>
    <t>ВСЕГО</t>
  </si>
  <si>
    <t>январь</t>
  </si>
  <si>
    <t xml:space="preserve">ферваль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</si>
  <si>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</si>
  <si>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</si>
  <si>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</si>
  <si>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</si>
  <si>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</si>
  <si>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</si>
  <si>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</si>
  <si>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</si>
  <si>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</si>
  <si>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</si>
  <si>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</si>
  <si>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февраль</t>
  </si>
  <si>
    <t>Аварийно-заявочный ремонт включает:</t>
  </si>
  <si>
    <t>- круглосуточное аварийное прикрытие;</t>
  </si>
  <si>
    <t>- устранение течей системы ХГВС, КНС, отопления;</t>
  </si>
  <si>
    <t>- замена аварийных участков трубопровода ХГВС, КНС, отопления до 5 метров;</t>
  </si>
  <si>
    <t>- прочистка труб КНС;</t>
  </si>
  <si>
    <t>Профилактический ремонт:</t>
  </si>
  <si>
    <t>- поддержание нормального состояния инженерных реконструкций;</t>
  </si>
  <si>
    <t>- прочистка вентканалов, системы КНС;</t>
  </si>
  <si>
    <t>- мелкие плотницкие работы;</t>
  </si>
  <si>
    <t>Текущий ремонт: см. Приложение 1.</t>
  </si>
  <si>
    <t>Выполнение по санитарной очистке ООО "Вита-2" за 2011год.</t>
  </si>
  <si>
    <t>Уборка дворовой территории</t>
  </si>
  <si>
    <t>Уборка лестничной клетки</t>
  </si>
  <si>
    <t>Уборка мусоропровода</t>
  </si>
  <si>
    <t>Оформления тех. Поспартов МКД</t>
  </si>
  <si>
    <t>всего</t>
  </si>
  <si>
    <t>шт</t>
  </si>
  <si>
    <t>кв</t>
  </si>
  <si>
    <t>Побелка ограждения сан.точки</t>
  </si>
  <si>
    <t>Покраска мусор. контейнера</t>
  </si>
  <si>
    <t>Устройство желобов</t>
  </si>
  <si>
    <t>Кол-во, м.</t>
  </si>
  <si>
    <t>Устройство водосточных труб</t>
  </si>
  <si>
    <t>Выполнение по техническому обслуживанию ООО "Вита-2" за 2016год.</t>
  </si>
  <si>
    <t>да</t>
  </si>
  <si>
    <t>Промывка системы канализации</t>
  </si>
  <si>
    <t>Сброс снега с крыши</t>
  </si>
  <si>
    <t>под.</t>
  </si>
  <si>
    <t>Замена вентилей, сгонов, отводов, муфт, фланцев</t>
  </si>
  <si>
    <t>Установка почтовых ящиков</t>
  </si>
  <si>
    <t>5, 8</t>
  </si>
  <si>
    <t>Откачка талых вод</t>
  </si>
  <si>
    <t>Ревизия задвижек и грязевеков</t>
  </si>
  <si>
    <t>Ревизия вентилей д=15-50, шт</t>
  </si>
  <si>
    <t>Ревизия запорной арматуры с заменой д=25</t>
  </si>
  <si>
    <t>Монтаж и установка подъездных регистров</t>
  </si>
  <si>
    <t>Косметический ремонт подъезда</t>
  </si>
  <si>
    <t>Обследование фундамента</t>
  </si>
  <si>
    <t>подъезд</t>
  </si>
  <si>
    <t>п.3</t>
  </si>
  <si>
    <t>п.1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</si>
</sst>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\-??_);_(@_)"/>
    <numFmt numFmtId="173" formatCode="\ * #,##0.00\ ;\ * \(#,##0.00\);\ * \-#\ ;@\ "/>
    <numFmt numFmtId="174" formatCode="_(* #,##0.00_);_(* \(#,##0.00\);_(* &quot;-&quot;??_);_(@_)"/>
  </numFmts>
  <fonts count="28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172" fontId="1" fillId="0" borderId="10" xfId="58" applyFont="1" applyFill="1" applyBorder="1" applyAlignment="1" applyProtection="1">
      <alignment horizontal="center"/>
      <protection/>
    </xf>
    <xf numFmtId="172" fontId="6" fillId="0" borderId="10" xfId="58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>
      <alignment horizontal="center" vertical="center" wrapText="1"/>
    </xf>
    <xf numFmtId="172" fontId="5" fillId="0" borderId="10" xfId="58" applyFont="1" applyFill="1" applyBorder="1" applyAlignment="1" applyProtection="1">
      <alignment horizontal="center"/>
      <protection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173" fontId="1" fillId="0" borderId="10" xfId="58" applyNumberFormat="1" applyFont="1" applyBorder="1" applyAlignment="1">
      <alignment/>
    </xf>
    <xf numFmtId="173" fontId="1" fillId="0" borderId="10" xfId="58" applyNumberFormat="1" applyFont="1" applyFill="1" applyBorder="1" applyAlignment="1" applyProtection="1">
      <alignment horizontal="center"/>
      <protection/>
    </xf>
    <xf numFmtId="173" fontId="1" fillId="0" borderId="10" xfId="58" applyNumberFormat="1" applyFont="1" applyBorder="1" applyAlignment="1">
      <alignment horizontal="center"/>
    </xf>
    <xf numFmtId="173" fontId="1" fillId="0" borderId="10" xfId="58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48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172" fontId="1" fillId="0" borderId="10" xfId="58" applyFont="1" applyFill="1" applyBorder="1" applyAlignment="1" applyProtection="1">
      <alignment horizontal="center"/>
      <protection/>
    </xf>
    <xf numFmtId="172" fontId="6" fillId="0" borderId="10" xfId="58" applyFont="1" applyFill="1" applyBorder="1" applyAlignment="1" applyProtection="1">
      <alignment horizontal="center"/>
      <protection/>
    </xf>
    <xf numFmtId="0" fontId="1" fillId="24" borderId="22" xfId="0" applyFont="1" applyFill="1" applyBorder="1" applyAlignment="1">
      <alignment horizontal="center" vertical="center"/>
    </xf>
    <xf numFmtId="0" fontId="1" fillId="24" borderId="53" xfId="0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" fillId="24" borderId="57" xfId="0" applyFont="1" applyFill="1" applyBorder="1" applyAlignment="1">
      <alignment horizontal="center" vertical="center"/>
    </xf>
    <xf numFmtId="0" fontId="1" fillId="24" borderId="5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4" borderId="61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62" xfId="0" applyFont="1" applyFill="1" applyBorder="1" applyAlignment="1">
      <alignment horizontal="center" vertical="center" wrapText="1"/>
    </xf>
    <xf numFmtId="0" fontId="1" fillId="24" borderId="63" xfId="0" applyFont="1" applyFill="1" applyBorder="1" applyAlignment="1">
      <alignment horizontal="center" vertical="center" wrapText="1"/>
    </xf>
    <xf numFmtId="0" fontId="1" fillId="24" borderId="64" xfId="0" applyFont="1" applyFill="1" applyBorder="1" applyAlignment="1">
      <alignment horizontal="center" vertical="center" wrapText="1"/>
    </xf>
    <xf numFmtId="0" fontId="1" fillId="24" borderId="6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24" borderId="36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4" borderId="67" xfId="0" applyFont="1" applyFill="1" applyBorder="1" applyAlignment="1">
      <alignment horizontal="center" vertical="center"/>
    </xf>
    <xf numFmtId="0" fontId="1" fillId="24" borderId="68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S20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Z1" sqref="Z1"/>
      <selection pane="bottomLeft" activeCell="A6" sqref="A6"/>
      <selection pane="bottomRight" activeCell="Y14" sqref="Y14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9.140625" style="1" customWidth="1"/>
    <col min="4" max="4" width="9.28125" style="1" customWidth="1"/>
    <col min="5" max="5" width="8.00390625" style="1" hidden="1" customWidth="1"/>
    <col min="6" max="7" width="7.421875" style="1" hidden="1" customWidth="1"/>
    <col min="8" max="8" width="9.421875" style="1" customWidth="1"/>
    <col min="9" max="9" width="10.421875" style="1" hidden="1" customWidth="1"/>
    <col min="10" max="10" width="7.7109375" style="1" hidden="1" customWidth="1"/>
    <col min="11" max="11" width="4.00390625" style="1" hidden="1" customWidth="1"/>
    <col min="12" max="12" width="6.421875" style="1" hidden="1" customWidth="1"/>
    <col min="13" max="13" width="6.28125" style="1" hidden="1" customWidth="1"/>
    <col min="14" max="16" width="9.57421875" style="1" hidden="1" customWidth="1"/>
    <col min="17" max="18" width="9.7109375" style="1" hidden="1" customWidth="1"/>
    <col min="19" max="19" width="10.7109375" style="1" hidden="1" customWidth="1"/>
    <col min="20" max="20" width="9.57421875" style="1" customWidth="1"/>
    <col min="21" max="21" width="7.00390625" style="1" hidden="1" customWidth="1"/>
    <col min="22" max="22" width="10.7109375" style="1" hidden="1" customWidth="1"/>
    <col min="23" max="23" width="8.7109375" style="1" hidden="1" customWidth="1"/>
    <col min="24" max="24" width="11.421875" style="1" customWidth="1"/>
    <col min="25" max="25" width="7.28125" style="1" customWidth="1"/>
    <col min="26" max="26" width="7.421875" style="1" customWidth="1"/>
    <col min="27" max="27" width="9.140625" style="1" customWidth="1"/>
    <col min="28" max="29" width="9.00390625" style="1" customWidth="1"/>
    <col min="30" max="30" width="8.8515625" style="1" customWidth="1"/>
    <col min="31" max="31" width="6.7109375" style="1" customWidth="1"/>
    <col min="32" max="33" width="9.57421875" style="1" customWidth="1"/>
    <col min="34" max="34" width="7.00390625" style="1" customWidth="1"/>
    <col min="35" max="35" width="6.57421875" style="1" customWidth="1"/>
    <col min="36" max="36" width="7.00390625" style="1" customWidth="1"/>
    <col min="37" max="37" width="11.57421875" style="2" hidden="1" customWidth="1"/>
    <col min="38" max="38" width="0" style="2" hidden="1" customWidth="1"/>
    <col min="39" max="39" width="9.7109375" style="2" customWidth="1"/>
    <col min="40" max="40" width="9.7109375" style="2" hidden="1" customWidth="1"/>
    <col min="41" max="41" width="10.140625" style="2" hidden="1" customWidth="1"/>
    <col min="42" max="42" width="9.7109375" style="2" customWidth="1"/>
    <col min="43" max="43" width="9.140625" style="2" customWidth="1"/>
    <col min="44" max="45" width="9.140625" style="86" customWidth="1"/>
    <col min="46" max="16384" width="9.140625" style="2" customWidth="1"/>
  </cols>
  <sheetData>
    <row r="1" spans="1:36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customHeight="1">
      <c r="A2" s="123"/>
      <c r="B2" s="123"/>
      <c r="C2" s="1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2.75" customHeight="1" thickBot="1">
      <c r="A3" s="124"/>
      <c r="B3" s="124"/>
      <c r="C3" s="12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44" ht="68.25" customHeight="1">
      <c r="A4" s="72" t="s">
        <v>0</v>
      </c>
      <c r="B4" s="74" t="s">
        <v>1</v>
      </c>
      <c r="C4" s="38" t="s">
        <v>2</v>
      </c>
      <c r="D4" s="39" t="s">
        <v>3</v>
      </c>
      <c r="E4" s="101" t="s">
        <v>4</v>
      </c>
      <c r="F4" s="101"/>
      <c r="G4" s="41" t="s">
        <v>63</v>
      </c>
      <c r="H4" s="41" t="s">
        <v>85</v>
      </c>
      <c r="I4" s="41" t="s">
        <v>5</v>
      </c>
      <c r="J4" s="101" t="s">
        <v>84</v>
      </c>
      <c r="K4" s="101"/>
      <c r="L4" s="101" t="s">
        <v>6</v>
      </c>
      <c r="M4" s="101"/>
      <c r="N4" s="41" t="s">
        <v>83</v>
      </c>
      <c r="O4" s="39" t="s">
        <v>7</v>
      </c>
      <c r="P4" s="112" t="s">
        <v>8</v>
      </c>
      <c r="Q4" s="122"/>
      <c r="R4" s="63" t="s">
        <v>69</v>
      </c>
      <c r="S4" s="63" t="s">
        <v>71</v>
      </c>
      <c r="T4" s="119" t="s">
        <v>9</v>
      </c>
      <c r="U4" s="39" t="s">
        <v>80</v>
      </c>
      <c r="V4" s="102" t="s">
        <v>81</v>
      </c>
      <c r="W4" s="102" t="s">
        <v>82</v>
      </c>
      <c r="X4" s="101" t="s">
        <v>77</v>
      </c>
      <c r="Y4" s="101"/>
      <c r="Z4" s="101"/>
      <c r="AA4" s="101" t="s">
        <v>10</v>
      </c>
      <c r="AB4" s="101"/>
      <c r="AC4" s="101"/>
      <c r="AD4" s="101" t="s">
        <v>11</v>
      </c>
      <c r="AE4" s="101"/>
      <c r="AF4" s="101"/>
      <c r="AG4" s="112" t="s">
        <v>12</v>
      </c>
      <c r="AH4" s="113"/>
      <c r="AI4" s="113"/>
      <c r="AJ4" s="114"/>
      <c r="AK4" s="39" t="s">
        <v>13</v>
      </c>
      <c r="AL4" s="40" t="s">
        <v>14</v>
      </c>
      <c r="AM4" s="85" t="s">
        <v>86</v>
      </c>
      <c r="AN4" s="42" t="s">
        <v>67</v>
      </c>
      <c r="AO4" s="60" t="s">
        <v>68</v>
      </c>
      <c r="AP4" s="106" t="s">
        <v>74</v>
      </c>
      <c r="AQ4" s="108" t="s">
        <v>75</v>
      </c>
      <c r="AR4" s="85" t="s">
        <v>78</v>
      </c>
    </row>
    <row r="5" spans="1:44" ht="21.75" customHeight="1" thickBot="1">
      <c r="A5" s="73"/>
      <c r="B5" s="75" t="s">
        <v>15</v>
      </c>
      <c r="C5" s="43"/>
      <c r="D5" s="44" t="s">
        <v>16</v>
      </c>
      <c r="E5" s="44" t="s">
        <v>16</v>
      </c>
      <c r="F5" s="44"/>
      <c r="G5" s="44" t="s">
        <v>64</v>
      </c>
      <c r="H5" s="44" t="s">
        <v>87</v>
      </c>
      <c r="I5" s="44"/>
      <c r="J5" s="44" t="s">
        <v>17</v>
      </c>
      <c r="K5" s="44" t="s">
        <v>18</v>
      </c>
      <c r="L5" s="44" t="s">
        <v>17</v>
      </c>
      <c r="M5" s="44" t="s">
        <v>65</v>
      </c>
      <c r="N5" s="44"/>
      <c r="O5" s="44"/>
      <c r="P5" s="44" t="s">
        <v>66</v>
      </c>
      <c r="Q5" s="44" t="s">
        <v>19</v>
      </c>
      <c r="R5" s="45" t="s">
        <v>70</v>
      </c>
      <c r="S5" s="45" t="s">
        <v>70</v>
      </c>
      <c r="T5" s="103"/>
      <c r="U5" s="44"/>
      <c r="V5" s="103"/>
      <c r="W5" s="103"/>
      <c r="X5" s="44" t="s">
        <v>17</v>
      </c>
      <c r="Y5" s="44" t="s">
        <v>20</v>
      </c>
      <c r="Z5" s="44" t="s">
        <v>65</v>
      </c>
      <c r="AA5" s="44" t="s">
        <v>21</v>
      </c>
      <c r="AB5" s="44" t="s">
        <v>22</v>
      </c>
      <c r="AC5" s="44" t="s">
        <v>76</v>
      </c>
      <c r="AD5" s="44" t="s">
        <v>21</v>
      </c>
      <c r="AE5" s="44" t="s">
        <v>23</v>
      </c>
      <c r="AF5" s="44" t="s">
        <v>24</v>
      </c>
      <c r="AG5" s="44" t="s">
        <v>21</v>
      </c>
      <c r="AH5" s="44" t="s">
        <v>23</v>
      </c>
      <c r="AI5" s="44" t="s">
        <v>24</v>
      </c>
      <c r="AJ5" s="44" t="s">
        <v>76</v>
      </c>
      <c r="AK5" s="44" t="s">
        <v>16</v>
      </c>
      <c r="AL5" s="46" t="s">
        <v>25</v>
      </c>
      <c r="AM5" s="47" t="s">
        <v>87</v>
      </c>
      <c r="AN5" s="44"/>
      <c r="AO5" s="61" t="s">
        <v>65</v>
      </c>
      <c r="AP5" s="107"/>
      <c r="AQ5" s="109"/>
      <c r="AR5" s="88" t="s">
        <v>65</v>
      </c>
    </row>
    <row r="6" spans="1:45" s="7" customFormat="1" ht="12" customHeight="1">
      <c r="A6" s="125">
        <v>1</v>
      </c>
      <c r="B6" s="127" t="s">
        <v>26</v>
      </c>
      <c r="C6" s="129">
        <f>1757.56</f>
        <v>1757.56</v>
      </c>
      <c r="D6" s="9">
        <v>1.54</v>
      </c>
      <c r="E6" s="9"/>
      <c r="F6" s="9"/>
      <c r="G6" s="105"/>
      <c r="H6" s="9"/>
      <c r="I6" s="115"/>
      <c r="J6" s="9"/>
      <c r="K6" s="9"/>
      <c r="L6" s="9"/>
      <c r="M6" s="9"/>
      <c r="N6" s="9"/>
      <c r="O6" s="9"/>
      <c r="P6" s="9"/>
      <c r="Q6" s="9"/>
      <c r="R6" s="53"/>
      <c r="S6" s="80"/>
      <c r="T6" s="132" t="s">
        <v>73</v>
      </c>
      <c r="U6" s="115"/>
      <c r="V6" s="115"/>
      <c r="W6" s="115"/>
      <c r="X6" s="9">
        <v>20</v>
      </c>
      <c r="Y6" s="9">
        <v>2</v>
      </c>
      <c r="Z6" s="9"/>
      <c r="AA6" s="9">
        <v>100</v>
      </c>
      <c r="AB6" s="9">
        <v>3.5</v>
      </c>
      <c r="AC6" s="9"/>
      <c r="AD6" s="9">
        <v>50</v>
      </c>
      <c r="AE6" s="9">
        <v>3</v>
      </c>
      <c r="AF6" s="9"/>
      <c r="AG6" s="9">
        <v>100</v>
      </c>
      <c r="AH6" s="9">
        <v>5</v>
      </c>
      <c r="AI6" s="115"/>
      <c r="AJ6" s="9">
        <v>1</v>
      </c>
      <c r="AK6" s="9"/>
      <c r="AL6" s="35"/>
      <c r="AM6" s="37"/>
      <c r="AN6" s="117"/>
      <c r="AO6" s="99"/>
      <c r="AP6" s="76" t="s">
        <v>73</v>
      </c>
      <c r="AQ6" s="110" t="s">
        <v>73</v>
      </c>
      <c r="AR6" s="36"/>
      <c r="AS6" s="87"/>
    </row>
    <row r="7" spans="1:45" s="7" customFormat="1" ht="12" customHeight="1">
      <c r="A7" s="125"/>
      <c r="B7" s="127"/>
      <c r="C7" s="129"/>
      <c r="D7" s="9"/>
      <c r="E7" s="9"/>
      <c r="F7" s="9"/>
      <c r="G7" s="105"/>
      <c r="H7" s="9"/>
      <c r="I7" s="115"/>
      <c r="J7" s="9"/>
      <c r="K7" s="9"/>
      <c r="L7" s="9"/>
      <c r="M7" s="9"/>
      <c r="N7" s="9"/>
      <c r="O7" s="9"/>
      <c r="P7" s="9"/>
      <c r="Q7" s="35"/>
      <c r="R7" s="36"/>
      <c r="S7" s="36"/>
      <c r="T7" s="132"/>
      <c r="U7" s="115"/>
      <c r="V7" s="115"/>
      <c r="W7" s="115"/>
      <c r="X7" s="9">
        <v>80</v>
      </c>
      <c r="Y7" s="9">
        <v>1</v>
      </c>
      <c r="Z7" s="9"/>
      <c r="AA7" s="9">
        <v>80</v>
      </c>
      <c r="AB7" s="9">
        <v>1</v>
      </c>
      <c r="AC7" s="9"/>
      <c r="AD7" s="9">
        <v>25</v>
      </c>
      <c r="AE7" s="9">
        <v>12</v>
      </c>
      <c r="AF7" s="9" t="s">
        <v>79</v>
      </c>
      <c r="AG7" s="9"/>
      <c r="AH7" s="9"/>
      <c r="AI7" s="115"/>
      <c r="AJ7" s="9"/>
      <c r="AK7" s="9"/>
      <c r="AL7" s="35"/>
      <c r="AM7" s="37" t="s">
        <v>88</v>
      </c>
      <c r="AN7" s="117"/>
      <c r="AO7" s="99"/>
      <c r="AP7" s="62"/>
      <c r="AQ7" s="111"/>
      <c r="AR7" s="36"/>
      <c r="AS7" s="87"/>
    </row>
    <row r="8" spans="1:45" s="7" customFormat="1" ht="12" customHeight="1">
      <c r="A8" s="126"/>
      <c r="B8" s="128"/>
      <c r="C8" s="130"/>
      <c r="D8" s="6"/>
      <c r="E8" s="6"/>
      <c r="F8" s="6"/>
      <c r="G8" s="118"/>
      <c r="H8" s="6"/>
      <c r="I8" s="116"/>
      <c r="J8" s="6"/>
      <c r="K8" s="6"/>
      <c r="L8" s="6"/>
      <c r="M8" s="6"/>
      <c r="N8" s="6"/>
      <c r="O8" s="6"/>
      <c r="P8" s="6"/>
      <c r="Q8" s="30"/>
      <c r="R8" s="36"/>
      <c r="S8" s="31"/>
      <c r="T8" s="133"/>
      <c r="U8" s="116"/>
      <c r="V8" s="116"/>
      <c r="W8" s="116"/>
      <c r="X8" s="6">
        <v>50</v>
      </c>
      <c r="Y8" s="6">
        <v>3</v>
      </c>
      <c r="Z8" s="6"/>
      <c r="AA8" s="6">
        <v>50</v>
      </c>
      <c r="AB8" s="6">
        <v>16</v>
      </c>
      <c r="AC8" s="6"/>
      <c r="AD8" s="6"/>
      <c r="AE8" s="6"/>
      <c r="AF8" s="6"/>
      <c r="AG8" s="6"/>
      <c r="AH8" s="6"/>
      <c r="AI8" s="116"/>
      <c r="AJ8" s="6"/>
      <c r="AK8" s="6"/>
      <c r="AL8" s="30"/>
      <c r="AM8" s="33"/>
      <c r="AN8" s="98"/>
      <c r="AO8" s="100"/>
      <c r="AP8" s="62"/>
      <c r="AQ8" s="90"/>
      <c r="AR8" s="36"/>
      <c r="AS8" s="87"/>
    </row>
    <row r="9" spans="1:45" s="7" customFormat="1" ht="12" customHeight="1">
      <c r="A9" s="126"/>
      <c r="B9" s="128"/>
      <c r="C9" s="130"/>
      <c r="D9" s="6"/>
      <c r="E9" s="6"/>
      <c r="F9" s="6"/>
      <c r="G9" s="118"/>
      <c r="H9" s="6"/>
      <c r="I9" s="116"/>
      <c r="J9" s="6"/>
      <c r="K9" s="6"/>
      <c r="L9" s="6"/>
      <c r="M9" s="6"/>
      <c r="N9" s="6"/>
      <c r="O9" s="6"/>
      <c r="P9" s="6"/>
      <c r="Q9" s="30"/>
      <c r="R9" s="36"/>
      <c r="S9" s="31"/>
      <c r="T9" s="133"/>
      <c r="U9" s="116"/>
      <c r="V9" s="116"/>
      <c r="W9" s="116"/>
      <c r="X9" s="6"/>
      <c r="Y9" s="8"/>
      <c r="Z9" s="6"/>
      <c r="AA9" s="6">
        <v>76</v>
      </c>
      <c r="AB9" s="6">
        <v>1</v>
      </c>
      <c r="AC9" s="6"/>
      <c r="AD9" s="6"/>
      <c r="AE9" s="6"/>
      <c r="AF9" s="6"/>
      <c r="AG9" s="6"/>
      <c r="AH9" s="6"/>
      <c r="AI9" s="6"/>
      <c r="AJ9" s="6"/>
      <c r="AK9" s="6"/>
      <c r="AL9" s="30"/>
      <c r="AM9" s="33"/>
      <c r="AN9" s="33"/>
      <c r="AO9" s="62"/>
      <c r="AP9" s="62"/>
      <c r="AQ9" s="90"/>
      <c r="AR9" s="36"/>
      <c r="AS9" s="87"/>
    </row>
    <row r="10" spans="1:45" s="7" customFormat="1" ht="12" customHeight="1" hidden="1">
      <c r="A10" s="126"/>
      <c r="B10" s="128"/>
      <c r="C10" s="130"/>
      <c r="D10" s="6"/>
      <c r="E10" s="6"/>
      <c r="F10" s="6"/>
      <c r="G10" s="118"/>
      <c r="H10" s="6"/>
      <c r="I10" s="116"/>
      <c r="J10" s="6"/>
      <c r="K10" s="6"/>
      <c r="L10" s="6"/>
      <c r="M10" s="6"/>
      <c r="N10" s="6"/>
      <c r="O10" s="6"/>
      <c r="P10" s="6"/>
      <c r="Q10" s="30"/>
      <c r="R10" s="36"/>
      <c r="S10" s="31"/>
      <c r="T10" s="133"/>
      <c r="U10" s="116"/>
      <c r="V10" s="116"/>
      <c r="W10" s="116"/>
      <c r="X10" s="6"/>
      <c r="Y10" s="8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30"/>
      <c r="AM10" s="33"/>
      <c r="AN10" s="33"/>
      <c r="AO10" s="62"/>
      <c r="AP10" s="62"/>
      <c r="AQ10" s="90"/>
      <c r="AR10" s="36"/>
      <c r="AS10" s="87"/>
    </row>
    <row r="11" spans="1:45" s="7" customFormat="1" ht="12" customHeight="1" hidden="1">
      <c r="A11" s="126"/>
      <c r="B11" s="128"/>
      <c r="C11" s="130"/>
      <c r="D11" s="49"/>
      <c r="E11" s="6"/>
      <c r="F11" s="6"/>
      <c r="G11" s="118"/>
      <c r="H11" s="6"/>
      <c r="I11" s="116"/>
      <c r="J11" s="6"/>
      <c r="K11" s="6"/>
      <c r="L11" s="6"/>
      <c r="M11" s="6"/>
      <c r="N11" s="6"/>
      <c r="O11" s="6"/>
      <c r="P11" s="6"/>
      <c r="Q11" s="30"/>
      <c r="R11" s="36"/>
      <c r="S11" s="31"/>
      <c r="T11" s="133"/>
      <c r="U11" s="116"/>
      <c r="V11" s="116"/>
      <c r="W11" s="116"/>
      <c r="X11" s="49"/>
      <c r="Y11" s="49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30"/>
      <c r="AM11" s="33"/>
      <c r="AN11" s="33"/>
      <c r="AO11" s="62"/>
      <c r="AP11" s="62"/>
      <c r="AQ11" s="90"/>
      <c r="AR11" s="36"/>
      <c r="AS11" s="87"/>
    </row>
    <row r="12" spans="1:44" ht="12.75" customHeight="1">
      <c r="A12" s="104">
        <v>2</v>
      </c>
      <c r="B12" s="138" t="s">
        <v>27</v>
      </c>
      <c r="C12" s="104">
        <v>2004.1</v>
      </c>
      <c r="D12" s="50"/>
      <c r="E12" s="48"/>
      <c r="F12" s="10"/>
      <c r="G12" s="131"/>
      <c r="H12" s="10"/>
      <c r="I12" s="120"/>
      <c r="J12" s="10"/>
      <c r="K12" s="10"/>
      <c r="L12" s="10"/>
      <c r="M12" s="10"/>
      <c r="N12" s="10"/>
      <c r="O12" s="10"/>
      <c r="P12" s="10"/>
      <c r="Q12" s="32"/>
      <c r="R12" s="50"/>
      <c r="S12" s="134"/>
      <c r="T12" s="135" t="s">
        <v>73</v>
      </c>
      <c r="U12" s="10"/>
      <c r="V12" s="121"/>
      <c r="W12" s="32"/>
      <c r="X12" s="50">
        <v>80</v>
      </c>
      <c r="Y12" s="50">
        <v>8</v>
      </c>
      <c r="Z12" s="48"/>
      <c r="AA12" s="10">
        <v>80</v>
      </c>
      <c r="AB12" s="10">
        <v>8</v>
      </c>
      <c r="AC12" s="10">
        <v>2</v>
      </c>
      <c r="AD12" s="10">
        <v>25</v>
      </c>
      <c r="AE12" s="10">
        <v>4</v>
      </c>
      <c r="AF12" s="10">
        <v>4</v>
      </c>
      <c r="AG12" s="10"/>
      <c r="AH12" s="10"/>
      <c r="AI12" s="10"/>
      <c r="AJ12" s="11"/>
      <c r="AK12" s="10"/>
      <c r="AL12" s="32"/>
      <c r="AM12" s="34"/>
      <c r="AN12" s="140"/>
      <c r="AO12" s="143"/>
      <c r="AP12" s="77"/>
      <c r="AQ12" s="91"/>
      <c r="AR12" s="89"/>
    </row>
    <row r="13" spans="1:44" ht="12.75" customHeight="1">
      <c r="A13" s="104"/>
      <c r="B13" s="138"/>
      <c r="C13" s="104"/>
      <c r="D13" s="50"/>
      <c r="E13" s="48"/>
      <c r="F13" s="10"/>
      <c r="G13" s="131"/>
      <c r="H13" s="10"/>
      <c r="I13" s="121"/>
      <c r="J13" s="10"/>
      <c r="K13" s="10"/>
      <c r="L13" s="10"/>
      <c r="M13" s="10"/>
      <c r="N13" s="10"/>
      <c r="O13" s="10"/>
      <c r="P13" s="11"/>
      <c r="Q13" s="51"/>
      <c r="R13" s="50"/>
      <c r="S13" s="134"/>
      <c r="T13" s="135"/>
      <c r="U13" s="10"/>
      <c r="V13" s="136"/>
      <c r="W13" s="11"/>
      <c r="X13" s="24">
        <v>76</v>
      </c>
      <c r="Y13" s="24">
        <v>2</v>
      </c>
      <c r="Z13" s="10"/>
      <c r="AA13" s="10"/>
      <c r="AB13" s="10"/>
      <c r="AC13" s="10"/>
      <c r="AD13" s="10"/>
      <c r="AE13" s="10"/>
      <c r="AF13" s="10"/>
      <c r="AG13" s="11"/>
      <c r="AH13" s="11"/>
      <c r="AI13" s="51"/>
      <c r="AJ13" s="50"/>
      <c r="AK13" s="48"/>
      <c r="AL13" s="32"/>
      <c r="AM13" s="34"/>
      <c r="AN13" s="141"/>
      <c r="AO13" s="144"/>
      <c r="AP13" s="77"/>
      <c r="AQ13" s="91"/>
      <c r="AR13" s="89"/>
    </row>
    <row r="14" spans="1:44" ht="10.5" customHeight="1">
      <c r="A14" s="104"/>
      <c r="B14" s="138"/>
      <c r="C14" s="104"/>
      <c r="D14" s="50"/>
      <c r="E14" s="48"/>
      <c r="F14" s="10"/>
      <c r="G14" s="118"/>
      <c r="H14" s="10"/>
      <c r="I14" s="121"/>
      <c r="J14" s="10"/>
      <c r="K14" s="10"/>
      <c r="L14" s="10"/>
      <c r="M14" s="10"/>
      <c r="N14" s="10"/>
      <c r="O14" s="10"/>
      <c r="P14" s="11"/>
      <c r="Q14" s="51"/>
      <c r="R14" s="50"/>
      <c r="S14" s="134"/>
      <c r="T14" s="135"/>
      <c r="U14" s="10"/>
      <c r="V14" s="137"/>
      <c r="W14" s="11"/>
      <c r="X14" s="10">
        <v>100</v>
      </c>
      <c r="Y14" s="10">
        <v>1</v>
      </c>
      <c r="Z14" s="10"/>
      <c r="AA14" s="10"/>
      <c r="AB14" s="10"/>
      <c r="AC14" s="10"/>
      <c r="AD14" s="10"/>
      <c r="AE14" s="10"/>
      <c r="AF14" s="10"/>
      <c r="AG14" s="11"/>
      <c r="AH14" s="11"/>
      <c r="AI14" s="51"/>
      <c r="AJ14" s="50"/>
      <c r="AK14" s="83"/>
      <c r="AL14" s="32"/>
      <c r="AM14" s="34"/>
      <c r="AN14" s="142"/>
      <c r="AO14" s="145"/>
      <c r="AP14" s="77"/>
      <c r="AQ14" s="91"/>
      <c r="AR14" s="89"/>
    </row>
    <row r="15" spans="1:45" s="7" customFormat="1" ht="12" customHeight="1">
      <c r="A15" s="126">
        <v>3</v>
      </c>
      <c r="B15" s="128" t="s">
        <v>28</v>
      </c>
      <c r="C15" s="130">
        <v>2198.1</v>
      </c>
      <c r="D15" s="9"/>
      <c r="E15" s="116"/>
      <c r="F15" s="116"/>
      <c r="G15" s="139"/>
      <c r="H15" s="30" t="s">
        <v>89</v>
      </c>
      <c r="I15" s="31"/>
      <c r="J15" s="8"/>
      <c r="K15" s="6"/>
      <c r="L15" s="6"/>
      <c r="M15" s="6"/>
      <c r="N15" s="6"/>
      <c r="O15" s="6"/>
      <c r="P15" s="30"/>
      <c r="Q15" s="52"/>
      <c r="R15" s="31"/>
      <c r="S15" s="36"/>
      <c r="T15" s="133" t="s">
        <v>73</v>
      </c>
      <c r="U15" s="116"/>
      <c r="V15" s="116"/>
      <c r="W15" s="116"/>
      <c r="X15" s="6">
        <v>50</v>
      </c>
      <c r="Y15" s="6">
        <v>1</v>
      </c>
      <c r="Z15" s="6"/>
      <c r="AA15" s="6"/>
      <c r="AB15" s="6"/>
      <c r="AC15" s="6"/>
      <c r="AD15" s="6">
        <v>40</v>
      </c>
      <c r="AE15" s="6">
        <v>2</v>
      </c>
      <c r="AF15" s="30"/>
      <c r="AG15" s="36"/>
      <c r="AH15" s="36"/>
      <c r="AI15" s="82"/>
      <c r="AJ15" s="36"/>
      <c r="AK15" s="84"/>
      <c r="AL15" s="81"/>
      <c r="AM15" s="33"/>
      <c r="AN15" s="146"/>
      <c r="AO15" s="147"/>
      <c r="AP15" s="62"/>
      <c r="AQ15" s="90"/>
      <c r="AR15" s="36">
        <v>12</v>
      </c>
      <c r="AS15" s="87"/>
    </row>
    <row r="16" spans="1:45" s="7" customFormat="1" ht="12" customHeight="1">
      <c r="A16" s="126"/>
      <c r="B16" s="128"/>
      <c r="C16" s="130"/>
      <c r="D16" s="6"/>
      <c r="E16" s="116"/>
      <c r="F16" s="116"/>
      <c r="G16" s="139"/>
      <c r="H16" s="30"/>
      <c r="I16" s="31"/>
      <c r="J16" s="8"/>
      <c r="K16" s="6"/>
      <c r="L16" s="6"/>
      <c r="M16" s="6"/>
      <c r="N16" s="6"/>
      <c r="O16" s="6"/>
      <c r="P16" s="30"/>
      <c r="Q16" s="52"/>
      <c r="R16" s="31"/>
      <c r="S16" s="36"/>
      <c r="T16" s="133"/>
      <c r="U16" s="116"/>
      <c r="V16" s="116"/>
      <c r="W16" s="116"/>
      <c r="X16" s="6"/>
      <c r="Y16" s="6"/>
      <c r="Z16" s="6"/>
      <c r="AA16" s="6"/>
      <c r="AB16" s="6"/>
      <c r="AC16" s="6"/>
      <c r="AD16" s="6">
        <v>25</v>
      </c>
      <c r="AE16" s="6">
        <v>3</v>
      </c>
      <c r="AF16" s="35"/>
      <c r="AG16" s="36"/>
      <c r="AH16" s="36"/>
      <c r="AI16" s="82"/>
      <c r="AJ16" s="36"/>
      <c r="AK16" s="84"/>
      <c r="AL16" s="81"/>
      <c r="AM16" s="33"/>
      <c r="AN16" s="117"/>
      <c r="AO16" s="99"/>
      <c r="AP16" s="62"/>
      <c r="AQ16" s="90"/>
      <c r="AR16" s="36"/>
      <c r="AS16" s="87"/>
    </row>
    <row r="17" spans="1:45" s="7" customFormat="1" ht="12" customHeight="1" hidden="1">
      <c r="A17" s="126"/>
      <c r="B17" s="128"/>
      <c r="C17" s="130"/>
      <c r="D17" s="6"/>
      <c r="E17" s="116"/>
      <c r="F17" s="116"/>
      <c r="G17" s="118"/>
      <c r="H17" s="30"/>
      <c r="I17" s="31"/>
      <c r="J17" s="8"/>
      <c r="K17" s="6"/>
      <c r="L17" s="6"/>
      <c r="M17" s="6"/>
      <c r="N17" s="6"/>
      <c r="O17" s="6"/>
      <c r="P17" s="30"/>
      <c r="Q17" s="52"/>
      <c r="R17" s="31"/>
      <c r="S17" s="36"/>
      <c r="T17" s="133"/>
      <c r="U17" s="116"/>
      <c r="V17" s="116"/>
      <c r="W17" s="116"/>
      <c r="X17" s="6"/>
      <c r="Y17" s="6"/>
      <c r="Z17" s="6"/>
      <c r="AA17" s="6"/>
      <c r="AB17" s="6"/>
      <c r="AC17" s="6"/>
      <c r="AD17" s="6"/>
      <c r="AE17" s="6"/>
      <c r="AF17" s="35"/>
      <c r="AG17" s="36"/>
      <c r="AH17" s="36"/>
      <c r="AI17" s="36"/>
      <c r="AJ17" s="79"/>
      <c r="AK17" s="54"/>
      <c r="AL17" s="30"/>
      <c r="AM17" s="33"/>
      <c r="AN17" s="98"/>
      <c r="AO17" s="100"/>
      <c r="AP17" s="62"/>
      <c r="AQ17" s="90"/>
      <c r="AR17" s="36"/>
      <c r="AS17" s="87"/>
    </row>
    <row r="18" spans="1:45" s="7" customFormat="1" ht="12" customHeight="1" hidden="1">
      <c r="A18" s="126"/>
      <c r="B18" s="128"/>
      <c r="C18" s="130"/>
      <c r="D18" s="6"/>
      <c r="E18" s="116"/>
      <c r="F18" s="116"/>
      <c r="G18" s="118"/>
      <c r="H18" s="30"/>
      <c r="I18" s="31"/>
      <c r="J18" s="8"/>
      <c r="K18" s="6"/>
      <c r="L18" s="6"/>
      <c r="M18" s="6"/>
      <c r="N18" s="6"/>
      <c r="O18" s="6"/>
      <c r="P18" s="30"/>
      <c r="Q18" s="52"/>
      <c r="R18" s="31"/>
      <c r="S18" s="36"/>
      <c r="T18" s="133"/>
      <c r="U18" s="116"/>
      <c r="V18" s="116"/>
      <c r="W18" s="116"/>
      <c r="X18" s="6"/>
      <c r="Y18" s="6"/>
      <c r="Z18" s="6"/>
      <c r="AA18" s="6"/>
      <c r="AB18" s="6"/>
      <c r="AC18" s="6"/>
      <c r="AD18" s="6"/>
      <c r="AE18" s="6"/>
      <c r="AF18" s="9"/>
      <c r="AG18" s="9"/>
      <c r="AH18" s="9"/>
      <c r="AI18" s="9"/>
      <c r="AJ18" s="9"/>
      <c r="AK18" s="6"/>
      <c r="AL18" s="30"/>
      <c r="AM18" s="33"/>
      <c r="AN18" s="33"/>
      <c r="AO18" s="62"/>
      <c r="AP18" s="62"/>
      <c r="AQ18" s="90"/>
      <c r="AR18" s="36"/>
      <c r="AS18" s="87"/>
    </row>
    <row r="19" spans="1:45" s="7" customFormat="1" ht="12" customHeight="1" hidden="1">
      <c r="A19" s="126"/>
      <c r="B19" s="128"/>
      <c r="C19" s="130"/>
      <c r="D19" s="6"/>
      <c r="E19" s="116"/>
      <c r="F19" s="116"/>
      <c r="G19" s="118"/>
      <c r="H19" s="30"/>
      <c r="I19" s="31"/>
      <c r="J19" s="8"/>
      <c r="K19" s="6"/>
      <c r="L19" s="6"/>
      <c r="M19" s="6"/>
      <c r="N19" s="6"/>
      <c r="O19" s="6"/>
      <c r="P19" s="30"/>
      <c r="Q19" s="52"/>
      <c r="R19" s="31"/>
      <c r="S19" s="36"/>
      <c r="T19" s="133"/>
      <c r="U19" s="116"/>
      <c r="V19" s="116"/>
      <c r="W19" s="11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30"/>
      <c r="AM19" s="33"/>
      <c r="AN19" s="33"/>
      <c r="AO19" s="62"/>
      <c r="AP19" s="62"/>
      <c r="AQ19" s="90"/>
      <c r="AR19" s="36"/>
      <c r="AS19" s="87"/>
    </row>
    <row r="20" spans="1:44" ht="12" customHeight="1" thickBot="1">
      <c r="A20" s="73">
        <v>3</v>
      </c>
      <c r="B20" s="75" t="s">
        <v>29</v>
      </c>
      <c r="C20" s="43">
        <f>SUM(C6:C15)</f>
        <v>5959.76</v>
      </c>
      <c r="D20" s="64"/>
      <c r="E20" s="64"/>
      <c r="F20" s="64"/>
      <c r="G20" s="64"/>
      <c r="H20" s="64"/>
      <c r="I20" s="65"/>
      <c r="J20" s="64"/>
      <c r="K20" s="64"/>
      <c r="L20" s="64"/>
      <c r="M20" s="64"/>
      <c r="N20" s="64"/>
      <c r="O20" s="64"/>
      <c r="P20" s="64"/>
      <c r="Q20" s="66"/>
      <c r="R20" s="67"/>
      <c r="S20" s="67"/>
      <c r="T20" s="68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9"/>
      <c r="AM20" s="70"/>
      <c r="AN20" s="70"/>
      <c r="AO20" s="71"/>
      <c r="AP20" s="78"/>
      <c r="AQ20" s="92"/>
      <c r="AR20" s="93"/>
    </row>
  </sheetData>
  <sheetProtection selectLockedCells="1" selectUnlockedCells="1"/>
  <autoFilter ref="A1:C20"/>
  <mergeCells count="50">
    <mergeCell ref="AN12:AN14"/>
    <mergeCell ref="AO12:AO14"/>
    <mergeCell ref="AN15:AN17"/>
    <mergeCell ref="AO15:AO17"/>
    <mergeCell ref="W15:W19"/>
    <mergeCell ref="A12:A14"/>
    <mergeCell ref="B12:B14"/>
    <mergeCell ref="A15:A19"/>
    <mergeCell ref="B15:B19"/>
    <mergeCell ref="C15:C19"/>
    <mergeCell ref="E15:E19"/>
    <mergeCell ref="F15:F19"/>
    <mergeCell ref="G15:G19"/>
    <mergeCell ref="T15:T19"/>
    <mergeCell ref="V15:V19"/>
    <mergeCell ref="U15:U19"/>
    <mergeCell ref="S12:S14"/>
    <mergeCell ref="T12:T14"/>
    <mergeCell ref="V12:V14"/>
    <mergeCell ref="W6:W11"/>
    <mergeCell ref="U6:U11"/>
    <mergeCell ref="V6:V11"/>
    <mergeCell ref="G12:G14"/>
    <mergeCell ref="I6:I11"/>
    <mergeCell ref="T6:T11"/>
    <mergeCell ref="A2:C2"/>
    <mergeCell ref="A3:C3"/>
    <mergeCell ref="E4:F4"/>
    <mergeCell ref="A6:A11"/>
    <mergeCell ref="B6:B11"/>
    <mergeCell ref="C6:C11"/>
    <mergeCell ref="C12:C14"/>
    <mergeCell ref="G6:G11"/>
    <mergeCell ref="T4:T5"/>
    <mergeCell ref="I12:I14"/>
    <mergeCell ref="P4:Q4"/>
    <mergeCell ref="J4:K4"/>
    <mergeCell ref="L4:M4"/>
    <mergeCell ref="AA4:AC4"/>
    <mergeCell ref="AD4:AF4"/>
    <mergeCell ref="V4:V5"/>
    <mergeCell ref="W4:W5"/>
    <mergeCell ref="X4:Z4"/>
    <mergeCell ref="AP4:AP5"/>
    <mergeCell ref="AQ4:AQ5"/>
    <mergeCell ref="AQ6:AQ7"/>
    <mergeCell ref="AG4:AJ4"/>
    <mergeCell ref="AI6:AI8"/>
    <mergeCell ref="AN6:AN8"/>
    <mergeCell ref="AO6:AO8"/>
  </mergeCells>
  <printOptions/>
  <pageMargins left="0.25972222222222224" right="0.1701388888888889" top="0.39375" bottom="0.39375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3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18" sqref="P18"/>
    </sheetView>
  </sheetViews>
  <sheetFormatPr defaultColWidth="9.140625" defaultRowHeight="12.75" zeroHeight="1"/>
  <cols>
    <col min="1" max="1" width="4.28125" style="1" customWidth="1"/>
    <col min="2" max="2" width="19.7109375" style="1" customWidth="1"/>
    <col min="3" max="3" width="9.140625" style="1" customWidth="1"/>
    <col min="4" max="4" width="9.28125" style="12" hidden="1" customWidth="1"/>
    <col min="5" max="5" width="0" style="12" hidden="1" customWidth="1"/>
    <col min="6" max="6" width="9.8515625" style="12" hidden="1" customWidth="1"/>
    <col min="7" max="7" width="9.28125" style="12" hidden="1" customWidth="1"/>
    <col min="8" max="9" width="9.8515625" style="12" hidden="1" customWidth="1"/>
    <col min="10" max="13" width="9.8515625" style="3" hidden="1" customWidth="1"/>
    <col min="14" max="14" width="9.8515625" style="94" hidden="1" customWidth="1"/>
    <col min="15" max="15" width="9.8515625" style="12" hidden="1" customWidth="1"/>
    <col min="16" max="16" width="11.140625" style="12" customWidth="1"/>
    <col min="17" max="17" width="12.57421875" style="2" hidden="1" customWidth="1"/>
    <col min="18" max="19" width="9.57421875" style="2" hidden="1" customWidth="1"/>
    <col min="20" max="24" width="9.57421875" style="1" hidden="1" customWidth="1"/>
    <col min="25" max="25" width="9.57421875" style="13" hidden="1" customWidth="1"/>
    <col min="26" max="28" width="9.57421875" style="1" hidden="1" customWidth="1"/>
    <col min="29" max="29" width="11.140625" style="1" customWidth="1"/>
    <col min="30" max="33" width="9.28125" style="1" hidden="1" customWidth="1"/>
    <col min="34" max="34" width="9.8515625" style="1" hidden="1" customWidth="1"/>
    <col min="35" max="37" width="9.28125" style="1" hidden="1" customWidth="1"/>
    <col min="38" max="38" width="9.8515625" style="1" hidden="1" customWidth="1"/>
    <col min="39" max="41" width="9.28125" style="1" hidden="1" customWidth="1"/>
    <col min="42" max="42" width="10.00390625" style="1" customWidth="1"/>
    <col min="43" max="44" width="13.28125" style="1" hidden="1" customWidth="1"/>
    <col min="45" max="45" width="12.00390625" style="1" customWidth="1"/>
    <col min="46" max="16384" width="9.140625" style="2" customWidth="1"/>
  </cols>
  <sheetData>
    <row r="1" spans="1:4" ht="15" customHeight="1">
      <c r="A1" s="3"/>
      <c r="B1" s="4"/>
      <c r="C1" s="4"/>
      <c r="D1" s="14"/>
    </row>
    <row r="2" spans="1:45" ht="12.75">
      <c r="A2" s="155" t="s">
        <v>72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</row>
    <row r="3" spans="1:4" ht="13.5" customHeight="1" thickBot="1">
      <c r="A3" s="148"/>
      <c r="B3" s="148"/>
      <c r="C3" s="148"/>
      <c r="D3" s="14"/>
    </row>
    <row r="4" spans="1:45" ht="34.5" customHeight="1" thickBot="1">
      <c r="A4" s="15" t="s">
        <v>0</v>
      </c>
      <c r="B4" s="16" t="s">
        <v>1</v>
      </c>
      <c r="C4" s="17" t="s">
        <v>2</v>
      </c>
      <c r="D4" s="149" t="s">
        <v>30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  <c r="Q4" s="156" t="s">
        <v>31</v>
      </c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8"/>
      <c r="AD4" s="152" t="s">
        <v>32</v>
      </c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4"/>
      <c r="AQ4" s="19" t="s">
        <v>33</v>
      </c>
      <c r="AR4" s="19" t="s">
        <v>63</v>
      </c>
      <c r="AS4" s="18" t="s">
        <v>34</v>
      </c>
    </row>
    <row r="5" spans="1:45" ht="12" customHeight="1">
      <c r="A5" s="20"/>
      <c r="B5" s="20" t="s">
        <v>15</v>
      </c>
      <c r="C5" s="20"/>
      <c r="D5" s="21" t="s">
        <v>35</v>
      </c>
      <c r="E5" s="21" t="s">
        <v>36</v>
      </c>
      <c r="F5" s="21" t="s">
        <v>37</v>
      </c>
      <c r="G5" s="21" t="s">
        <v>38</v>
      </c>
      <c r="H5" s="21" t="s">
        <v>39</v>
      </c>
      <c r="I5" s="21" t="s">
        <v>40</v>
      </c>
      <c r="J5" s="59" t="s">
        <v>41</v>
      </c>
      <c r="K5" s="59" t="s">
        <v>42</v>
      </c>
      <c r="L5" s="59" t="s">
        <v>43</v>
      </c>
      <c r="M5" s="59" t="s">
        <v>44</v>
      </c>
      <c r="N5" s="95" t="s">
        <v>45</v>
      </c>
      <c r="O5" s="21" t="s">
        <v>46</v>
      </c>
      <c r="P5" s="22" t="s">
        <v>47</v>
      </c>
      <c r="Q5" s="22" t="s">
        <v>35</v>
      </c>
      <c r="R5" s="22" t="s">
        <v>48</v>
      </c>
      <c r="S5" s="22" t="s">
        <v>37</v>
      </c>
      <c r="T5" s="23" t="s">
        <v>38</v>
      </c>
      <c r="U5" s="23" t="s">
        <v>39</v>
      </c>
      <c r="V5" s="23" t="s">
        <v>40</v>
      </c>
      <c r="W5" s="23" t="s">
        <v>41</v>
      </c>
      <c r="X5" s="23" t="s">
        <v>42</v>
      </c>
      <c r="Y5" s="24" t="s">
        <v>43</v>
      </c>
      <c r="Z5" s="23" t="s">
        <v>44</v>
      </c>
      <c r="AA5" s="23" t="s">
        <v>45</v>
      </c>
      <c r="AB5" s="23" t="s">
        <v>46</v>
      </c>
      <c r="AC5" s="23" t="s">
        <v>47</v>
      </c>
      <c r="AD5" s="23" t="s">
        <v>35</v>
      </c>
      <c r="AE5" s="23" t="s">
        <v>48</v>
      </c>
      <c r="AF5" s="23" t="s">
        <v>37</v>
      </c>
      <c r="AG5" s="23" t="s">
        <v>38</v>
      </c>
      <c r="AH5" s="23" t="s">
        <v>39</v>
      </c>
      <c r="AI5" s="23" t="s">
        <v>40</v>
      </c>
      <c r="AJ5" s="23" t="s">
        <v>41</v>
      </c>
      <c r="AK5" s="23" t="s">
        <v>42</v>
      </c>
      <c r="AL5" s="23" t="s">
        <v>43</v>
      </c>
      <c r="AM5" s="23" t="s">
        <v>44</v>
      </c>
      <c r="AN5" s="23" t="s">
        <v>45</v>
      </c>
      <c r="AO5" s="23" t="s">
        <v>46</v>
      </c>
      <c r="AP5" s="23" t="s">
        <v>47</v>
      </c>
      <c r="AQ5" s="22" t="s">
        <v>47</v>
      </c>
      <c r="AR5" s="22" t="s">
        <v>64</v>
      </c>
      <c r="AS5" s="25"/>
    </row>
    <row r="6" spans="1:45" ht="12" customHeight="1">
      <c r="A6" s="10">
        <v>1</v>
      </c>
      <c r="B6" s="10" t="s">
        <v>26</v>
      </c>
      <c r="C6" s="10">
        <v>1739.1</v>
      </c>
      <c r="D6" s="56">
        <v>5285.72</v>
      </c>
      <c r="E6" s="26">
        <v>11250.2</v>
      </c>
      <c r="F6" s="26">
        <v>11959.54</v>
      </c>
      <c r="G6" s="26"/>
      <c r="H6" s="26">
        <f>100000+4330.77</f>
        <v>104330.77</v>
      </c>
      <c r="I6" s="56">
        <f>28234.8</f>
        <v>28234.8</v>
      </c>
      <c r="J6" s="26">
        <v>3125.53</v>
      </c>
      <c r="K6" s="26"/>
      <c r="L6" s="26">
        <v>13071.77</v>
      </c>
      <c r="M6" s="26"/>
      <c r="N6" s="96">
        <v>38591.09</v>
      </c>
      <c r="O6" s="26"/>
      <c r="P6" s="26">
        <f>SUM(D6:O6)</f>
        <v>215849.41999999998</v>
      </c>
      <c r="Q6" s="55">
        <f>+C6*473560.39/158328.45</f>
        <v>5201.648056612693</v>
      </c>
      <c r="R6" s="57">
        <f>+C6*473602.66/158328.45</f>
        <v>5202.112355713707</v>
      </c>
      <c r="S6" s="57">
        <f>+C6*473787.2/158328.45</f>
        <v>5204.139366740468</v>
      </c>
      <c r="T6" s="58">
        <f>+C6*473793.6/158328.45</f>
        <v>5204.209665161251</v>
      </c>
      <c r="U6" s="58">
        <f>+C6*473800.78/158328.45</f>
        <v>5204.288531202067</v>
      </c>
      <c r="V6" s="58">
        <f>+C6*473800.78/158328.45</f>
        <v>5204.288531202067</v>
      </c>
      <c r="W6" s="58">
        <f>+C6*540888.68/162195</f>
        <v>5799.559193489318</v>
      </c>
      <c r="X6" s="58">
        <f>+C6*541066.23/162195</f>
        <v>5801.462934079348</v>
      </c>
      <c r="Y6" s="58">
        <f>+C6*540862.21/162195</f>
        <v>5799.2753747711085</v>
      </c>
      <c r="Z6" s="58">
        <f>+C6*541238.68/162195</f>
        <v>5803.311991047813</v>
      </c>
      <c r="AA6" s="58">
        <f>+C6*541464.7/162195</f>
        <v>5805.7354404883</v>
      </c>
      <c r="AB6" s="56">
        <f>+C6*541470.69/162195</f>
        <v>5805.7996669379445</v>
      </c>
      <c r="AC6" s="26">
        <f>SUM(Q6:AB6)</f>
        <v>66035.83110744608</v>
      </c>
      <c r="AD6" s="56">
        <f>+C6*33150.38/158328.45</f>
        <v>364.1280253675192</v>
      </c>
      <c r="AE6" s="56">
        <f>+C6*21036.91/158328.45</f>
        <v>231.07211736740928</v>
      </c>
      <c r="AF6" s="56">
        <f>+C6*60892.42/158328.45</f>
        <v>668.850150569907</v>
      </c>
      <c r="AG6" s="56">
        <f>+C6*11202.27/158328.45</f>
        <v>123.0471703411484</v>
      </c>
      <c r="AH6" s="56">
        <f>+C6*12034.75/158328.45</f>
        <v>132.19123742448053</v>
      </c>
      <c r="AI6" s="56">
        <f>+C6*15307.31/158328.45</f>
        <v>168.13745616154264</v>
      </c>
      <c r="AJ6" s="56">
        <f>+C6*21693.33/162195</f>
        <v>232.60193102746695</v>
      </c>
      <c r="AK6" s="56">
        <f>+C6*17187.69/162195</f>
        <v>184.29120305188198</v>
      </c>
      <c r="AL6" s="56">
        <f>+C6*114536.72/162195</f>
        <v>1228.0946376398779</v>
      </c>
      <c r="AM6" s="56">
        <f>+C6*63835.46/162195</f>
        <v>684.4615955239063</v>
      </c>
      <c r="AN6" s="56">
        <f>+C6*42171.7/162195</f>
        <v>452.17672227873845</v>
      </c>
      <c r="AO6" s="56">
        <f>+C6*47815.93/162195</f>
        <v>512.6957296032552</v>
      </c>
      <c r="AP6" s="26">
        <f>SUM(AD6:AO6)</f>
        <v>4981.747976357134</v>
      </c>
      <c r="AQ6" s="26">
        <v>0</v>
      </c>
      <c r="AR6" s="26"/>
      <c r="AS6" s="26">
        <f>P6+AC6+AP6+AQ6+AR6</f>
        <v>286866.99908380315</v>
      </c>
    </row>
    <row r="7" spans="1:45" ht="12" customHeight="1">
      <c r="A7" s="10">
        <v>2</v>
      </c>
      <c r="B7" s="10" t="s">
        <v>27</v>
      </c>
      <c r="C7" s="10">
        <v>2008.3</v>
      </c>
      <c r="D7" s="56"/>
      <c r="E7" s="26"/>
      <c r="F7" s="26"/>
      <c r="G7" s="26"/>
      <c r="H7" s="26"/>
      <c r="I7" s="56">
        <v>28234.8</v>
      </c>
      <c r="J7" s="26"/>
      <c r="K7" s="26">
        <v>4761.93</v>
      </c>
      <c r="L7" s="26">
        <v>12726.57</v>
      </c>
      <c r="M7" s="26"/>
      <c r="N7" s="96"/>
      <c r="O7" s="26"/>
      <c r="P7" s="26">
        <f>SUM(D7:O7)</f>
        <v>45723.299999999996</v>
      </c>
      <c r="Q7" s="55">
        <f>+C7*473560.39/158328.45</f>
        <v>6006.825249896654</v>
      </c>
      <c r="R7" s="57">
        <f>+C7*473602.66/158328.45</f>
        <v>6007.361419113241</v>
      </c>
      <c r="S7" s="57">
        <f>+C7*473787.2/158328.45</f>
        <v>6009.702196667749</v>
      </c>
      <c r="T7" s="58">
        <f>+C7*473793.6/158328.45</f>
        <v>6009.783376771514</v>
      </c>
      <c r="U7" s="58">
        <f>+C7*473800.78/158328.45</f>
        <v>6009.874450700427</v>
      </c>
      <c r="V7" s="58">
        <f>+C7*473800.78/158328.45</f>
        <v>6009.874450700427</v>
      </c>
      <c r="W7" s="58">
        <f>+C7*540888.68/162195</f>
        <v>6697.288671315393</v>
      </c>
      <c r="X7" s="58">
        <f>+C7*541066.23/162195</f>
        <v>6699.487097068343</v>
      </c>
      <c r="Y7" s="58">
        <f>+C7*540862.21/162195</f>
        <v>6696.960919528961</v>
      </c>
      <c r="Z7" s="58">
        <f>+C7*541238.68/162195</f>
        <v>6701.622374573816</v>
      </c>
      <c r="AA7" s="58">
        <f>+C7*541464.7/162195</f>
        <v>6704.420956318012</v>
      </c>
      <c r="AB7" s="56">
        <f>+C7*541470.69/162195</f>
        <v>6704.495124553777</v>
      </c>
      <c r="AC7" s="26">
        <f>SUM(Q7:AB7)</f>
        <v>76257.69628720831</v>
      </c>
      <c r="AD7" s="56">
        <f>+C7*33150.38/158328.45</f>
        <v>420.49238879051734</v>
      </c>
      <c r="AE7" s="56">
        <f>+C7*21036.91/158328.45</f>
        <v>266.84039635959294</v>
      </c>
      <c r="AF7" s="56">
        <f>+C7*60892.42/158328.45</f>
        <v>772.383277206339</v>
      </c>
      <c r="AG7" s="56">
        <f>+C7*11202.27/158328.45</f>
        <v>142.09397515733906</v>
      </c>
      <c r="AH7" s="56">
        <f>+C7*12034.75/158328.45</f>
        <v>152.65347715461118</v>
      </c>
      <c r="AI7" s="56">
        <f>+C7*15307.31/158328.45</f>
        <v>194.1639084637031</v>
      </c>
      <c r="AJ7" s="56">
        <f>+C7*21693.33/162195</f>
        <v>268.60701402016093</v>
      </c>
      <c r="AK7" s="56">
        <f>+C7*17187.69/162195</f>
        <v>212.8181375936373</v>
      </c>
      <c r="AL7" s="56">
        <f>+C7*114536.72/162195</f>
        <v>1418.1947333518297</v>
      </c>
      <c r="AM7" s="56">
        <f>+C7*63835.46/162195</f>
        <v>790.4112600141804</v>
      </c>
      <c r="AN7" s="56">
        <f>+C7*42171.7/162195</f>
        <v>522.1703820093098</v>
      </c>
      <c r="AO7" s="56">
        <f>+C7*47815.93/162195</f>
        <v>592.0572904158574</v>
      </c>
      <c r="AP7" s="26">
        <f>SUM(AD7:AO7)</f>
        <v>5752.886240537078</v>
      </c>
      <c r="AQ7" s="26">
        <v>0</v>
      </c>
      <c r="AR7" s="26"/>
      <c r="AS7" s="26">
        <f>P7+AC7+AP7+AQ7+AR7</f>
        <v>127733.88252774539</v>
      </c>
    </row>
    <row r="8" spans="1:45" ht="12" customHeight="1">
      <c r="A8" s="10">
        <v>3</v>
      </c>
      <c r="B8" s="10" t="s">
        <v>28</v>
      </c>
      <c r="C8" s="10">
        <v>2200.8</v>
      </c>
      <c r="D8" s="56"/>
      <c r="E8" s="26"/>
      <c r="F8" s="26"/>
      <c r="G8" s="26"/>
      <c r="H8" s="26"/>
      <c r="I8" s="56">
        <f>28234.8</f>
        <v>28234.8</v>
      </c>
      <c r="J8" s="26">
        <f>2752.61+3750.37</f>
        <v>6502.98</v>
      </c>
      <c r="K8" s="26">
        <f>5928.92+133190.98</f>
        <v>139119.90000000002</v>
      </c>
      <c r="L8" s="26"/>
      <c r="M8" s="26"/>
      <c r="N8" s="96"/>
      <c r="O8" s="26"/>
      <c r="P8" s="26">
        <f>SUM(D8:O8)</f>
        <v>173857.68000000002</v>
      </c>
      <c r="Q8" s="55">
        <f>+C8*473560.39/158328.45</f>
        <v>6582.592745094139</v>
      </c>
      <c r="R8" s="57">
        <f>+C8*473602.66/158328.45</f>
        <v>6583.180307316847</v>
      </c>
      <c r="S8" s="57">
        <f>+C8*473787.2/158328.45</f>
        <v>6585.745453580832</v>
      </c>
      <c r="T8" s="58">
        <f>+C8*473793.6/158328.45</f>
        <v>6585.834414977219</v>
      </c>
      <c r="U8" s="58">
        <f>+C8*473800.78/158328.45</f>
        <v>6585.934218543794</v>
      </c>
      <c r="V8" s="58">
        <f>+C8*473800.78/158328.45</f>
        <v>6585.934218543794</v>
      </c>
      <c r="W8" s="58">
        <f>+C8*540888.68/162195</f>
        <v>7339.238613668734</v>
      </c>
      <c r="X8" s="58">
        <f>+C8*541066.23/162195</f>
        <v>7341.647763395912</v>
      </c>
      <c r="Y8" s="58">
        <f>+C8*540862.21/162195</f>
        <v>7338.879446148156</v>
      </c>
      <c r="Z8" s="58">
        <f>+C8*541238.68/162195</f>
        <v>7343.987711976326</v>
      </c>
      <c r="AA8" s="58">
        <f>+C8*541464.7/162195</f>
        <v>7347.054543974845</v>
      </c>
      <c r="AB8" s="56">
        <f>+C8*541470.69/162195</f>
        <v>7347.135821400167</v>
      </c>
      <c r="AC8" s="26">
        <f>SUM(Q8:AB8)</f>
        <v>83567.16525862076</v>
      </c>
      <c r="AD8" s="56">
        <f>+C8*33150.38/158328.45</f>
        <v>460.7975149380923</v>
      </c>
      <c r="AE8" s="56">
        <f>+C8*21036.91/158328.45</f>
        <v>292.4176389524435</v>
      </c>
      <c r="AF8" s="56">
        <f>+C8*60892.42/158328.45</f>
        <v>846.417923853862</v>
      </c>
      <c r="AG8" s="56">
        <f>+C8*11202.27/158328.45</f>
        <v>155.71399717486025</v>
      </c>
      <c r="AH8" s="56">
        <f>+C8*12034.75/158328.45</f>
        <v>167.28565081007235</v>
      </c>
      <c r="AI8" s="56">
        <f>+C8*15307.31/158328.45</f>
        <v>212.7749488357904</v>
      </c>
      <c r="AJ8" s="56">
        <f>+C8*21693.33/162195</f>
        <v>294.3535908258578</v>
      </c>
      <c r="AK8" s="56">
        <f>+C8*17187.69/162195</f>
        <v>233.21722711550913</v>
      </c>
      <c r="AL8" s="56">
        <f>+C8*114536.72/162195</f>
        <v>1554.1318374549155</v>
      </c>
      <c r="AM8" s="56">
        <f>+C8*63835.46/162195</f>
        <v>866.1739287154352</v>
      </c>
      <c r="AN8" s="56">
        <f>+C8*42171.7/162195</f>
        <v>572.2215688523074</v>
      </c>
      <c r="AO8" s="56">
        <f>+C8*47815.93/162195</f>
        <v>648.8072921113475</v>
      </c>
      <c r="AP8" s="26">
        <f>SUM(AD8:AO8)</f>
        <v>6304.313119640493</v>
      </c>
      <c r="AQ8" s="26">
        <v>0</v>
      </c>
      <c r="AR8" s="26"/>
      <c r="AS8" s="26">
        <f>P8+AC8+AP8+AQ8+AR8</f>
        <v>263729.1583782613</v>
      </c>
    </row>
    <row r="9" spans="1:45" ht="12" customHeight="1">
      <c r="A9" s="5">
        <v>3</v>
      </c>
      <c r="B9" s="5" t="s">
        <v>29</v>
      </c>
      <c r="C9" s="5">
        <f aca="true" t="shared" si="0" ref="C9:I9">SUM(C6:C8)</f>
        <v>5948.2</v>
      </c>
      <c r="D9" s="27">
        <f t="shared" si="0"/>
        <v>5285.72</v>
      </c>
      <c r="E9" s="27">
        <f t="shared" si="0"/>
        <v>11250.2</v>
      </c>
      <c r="F9" s="27">
        <f t="shared" si="0"/>
        <v>11959.54</v>
      </c>
      <c r="G9" s="27">
        <f t="shared" si="0"/>
        <v>0</v>
      </c>
      <c r="H9" s="27">
        <f t="shared" si="0"/>
        <v>104330.77</v>
      </c>
      <c r="I9" s="27">
        <f t="shared" si="0"/>
        <v>84704.4</v>
      </c>
      <c r="J9" s="27">
        <f>SUM(J6:J8)</f>
        <v>9628.51</v>
      </c>
      <c r="K9" s="27">
        <f>SUM(K6:K8)</f>
        <v>143881.83000000002</v>
      </c>
      <c r="L9" s="27">
        <f aca="true" t="shared" si="1" ref="L9:AS9">SUM(L6:L8)</f>
        <v>25798.34</v>
      </c>
      <c r="M9" s="27">
        <f t="shared" si="1"/>
        <v>0</v>
      </c>
      <c r="N9" s="97">
        <f t="shared" si="1"/>
        <v>38591.09</v>
      </c>
      <c r="O9" s="27">
        <f t="shared" si="1"/>
        <v>0</v>
      </c>
      <c r="P9" s="27">
        <f t="shared" si="1"/>
        <v>435430.4</v>
      </c>
      <c r="Q9" s="27">
        <f t="shared" si="1"/>
        <v>17791.066051603484</v>
      </c>
      <c r="R9" s="27">
        <f t="shared" si="1"/>
        <v>17792.654082143796</v>
      </c>
      <c r="S9" s="27">
        <f t="shared" si="1"/>
        <v>17799.587016989048</v>
      </c>
      <c r="T9" s="27">
        <f t="shared" si="1"/>
        <v>17799.827456909985</v>
      </c>
      <c r="U9" s="27">
        <f t="shared" si="1"/>
        <v>17800.097200446286</v>
      </c>
      <c r="V9" s="27">
        <f t="shared" si="1"/>
        <v>17800.097200446286</v>
      </c>
      <c r="W9" s="27">
        <f t="shared" si="1"/>
        <v>19836.086478473444</v>
      </c>
      <c r="X9" s="27">
        <f t="shared" si="1"/>
        <v>19842.597794543603</v>
      </c>
      <c r="Y9" s="27">
        <f t="shared" si="1"/>
        <v>19835.115740448226</v>
      </c>
      <c r="Z9" s="27">
        <f t="shared" si="1"/>
        <v>19848.922077597956</v>
      </c>
      <c r="AA9" s="27">
        <f t="shared" si="1"/>
        <v>19857.21094078116</v>
      </c>
      <c r="AB9" s="27">
        <f t="shared" si="1"/>
        <v>19857.430612891887</v>
      </c>
      <c r="AC9" s="27">
        <f t="shared" si="1"/>
        <v>225860.69265327515</v>
      </c>
      <c r="AD9" s="27">
        <f t="shared" si="1"/>
        <v>1245.4179290961288</v>
      </c>
      <c r="AE9" s="27">
        <f t="shared" si="1"/>
        <v>790.3301526794457</v>
      </c>
      <c r="AF9" s="27">
        <f t="shared" si="1"/>
        <v>2287.6513516301084</v>
      </c>
      <c r="AG9" s="27">
        <f t="shared" si="1"/>
        <v>420.8551426733477</v>
      </c>
      <c r="AH9" s="27">
        <f t="shared" si="1"/>
        <v>452.13036538916407</v>
      </c>
      <c r="AI9" s="27">
        <f t="shared" si="1"/>
        <v>575.0763134610362</v>
      </c>
      <c r="AJ9" s="27">
        <f t="shared" si="1"/>
        <v>795.5625358734857</v>
      </c>
      <c r="AK9" s="27">
        <f t="shared" si="1"/>
        <v>630.3265677610284</v>
      </c>
      <c r="AL9" s="27">
        <f t="shared" si="1"/>
        <v>4200.4212084466235</v>
      </c>
      <c r="AM9" s="27">
        <f t="shared" si="1"/>
        <v>2341.0467842535218</v>
      </c>
      <c r="AN9" s="27">
        <f t="shared" si="1"/>
        <v>1546.5686731403557</v>
      </c>
      <c r="AO9" s="27">
        <f t="shared" si="1"/>
        <v>1753.5603121304603</v>
      </c>
      <c r="AP9" s="27">
        <f t="shared" si="1"/>
        <v>17038.947336534704</v>
      </c>
      <c r="AQ9" s="27">
        <f t="shared" si="1"/>
        <v>0</v>
      </c>
      <c r="AR9" s="27">
        <f t="shared" si="1"/>
        <v>0</v>
      </c>
      <c r="AS9" s="27">
        <f t="shared" si="1"/>
        <v>678330.0399898099</v>
      </c>
    </row>
    <row r="10" ht="12.75"/>
    <row r="11" ht="12.75"/>
    <row r="12" ht="12.75">
      <c r="A12" s="12" t="s">
        <v>49</v>
      </c>
    </row>
    <row r="13" ht="12.75">
      <c r="A13" s="12" t="s">
        <v>50</v>
      </c>
    </row>
    <row r="14" ht="12.75">
      <c r="A14" s="12" t="s">
        <v>51</v>
      </c>
    </row>
    <row r="15" ht="12.75">
      <c r="A15" s="12" t="s">
        <v>52</v>
      </c>
    </row>
    <row r="16" ht="12.75">
      <c r="A16" s="12" t="s">
        <v>53</v>
      </c>
    </row>
    <row r="17" ht="12.75">
      <c r="A17" s="12"/>
    </row>
    <row r="18" ht="12.75">
      <c r="A18" s="12" t="s">
        <v>54</v>
      </c>
    </row>
    <row r="19" ht="12.75">
      <c r="A19" s="12" t="s">
        <v>55</v>
      </c>
    </row>
    <row r="20" ht="12.75">
      <c r="A20" s="12" t="s">
        <v>56</v>
      </c>
    </row>
    <row r="21" ht="12.75">
      <c r="A21" s="12" t="s">
        <v>57</v>
      </c>
    </row>
    <row r="22" ht="12.75">
      <c r="A22" s="12"/>
    </row>
    <row r="23" ht="12.75">
      <c r="A23" s="12" t="s">
        <v>58</v>
      </c>
    </row>
    <row r="24" ht="12.75"/>
    <row r="25" spans="1:45" ht="12.75" customHeight="1" hidden="1">
      <c r="A25" s="155" t="s">
        <v>59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</row>
    <row r="26" spans="1:4" ht="12.75" customHeight="1" hidden="1">
      <c r="A26" s="148"/>
      <c r="B26" s="148"/>
      <c r="C26" s="148"/>
      <c r="D26" s="14"/>
    </row>
    <row r="27" spans="1:45" ht="34.5" customHeight="1" hidden="1">
      <c r="A27" s="15" t="s">
        <v>0</v>
      </c>
      <c r="B27" s="16" t="s">
        <v>1</v>
      </c>
      <c r="C27" s="17" t="s">
        <v>2</v>
      </c>
      <c r="D27" s="149" t="s">
        <v>60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1"/>
      <c r="Q27" s="149" t="s">
        <v>61</v>
      </c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1"/>
      <c r="AD27" s="152" t="s">
        <v>62</v>
      </c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4"/>
      <c r="AQ27" s="28"/>
      <c r="AR27" s="28"/>
      <c r="AS27" s="18" t="s">
        <v>34</v>
      </c>
    </row>
    <row r="28" spans="1:45" ht="12" customHeight="1" hidden="1">
      <c r="A28" s="20"/>
      <c r="B28" s="20" t="s">
        <v>15</v>
      </c>
      <c r="C28" s="20"/>
      <c r="D28" s="21" t="s">
        <v>35</v>
      </c>
      <c r="E28" s="21" t="s">
        <v>36</v>
      </c>
      <c r="F28" s="21" t="s">
        <v>37</v>
      </c>
      <c r="G28" s="21" t="s">
        <v>38</v>
      </c>
      <c r="H28" s="21" t="s">
        <v>39</v>
      </c>
      <c r="I28" s="21" t="s">
        <v>40</v>
      </c>
      <c r="J28" s="59" t="s">
        <v>41</v>
      </c>
      <c r="K28" s="59" t="s">
        <v>42</v>
      </c>
      <c r="L28" s="59" t="s">
        <v>43</v>
      </c>
      <c r="M28" s="59" t="s">
        <v>44</v>
      </c>
      <c r="N28" s="95" t="s">
        <v>45</v>
      </c>
      <c r="O28" s="21" t="s">
        <v>46</v>
      </c>
      <c r="P28" s="22" t="s">
        <v>47</v>
      </c>
      <c r="Q28" s="22" t="s">
        <v>35</v>
      </c>
      <c r="R28" s="22" t="s">
        <v>48</v>
      </c>
      <c r="S28" s="22" t="s">
        <v>37</v>
      </c>
      <c r="T28" s="23" t="s">
        <v>38</v>
      </c>
      <c r="U28" s="23" t="s">
        <v>39</v>
      </c>
      <c r="V28" s="23" t="s">
        <v>40</v>
      </c>
      <c r="W28" s="23" t="s">
        <v>41</v>
      </c>
      <c r="X28" s="23" t="s">
        <v>42</v>
      </c>
      <c r="Y28" s="24" t="s">
        <v>43</v>
      </c>
      <c r="Z28" s="23" t="s">
        <v>44</v>
      </c>
      <c r="AA28" s="23" t="s">
        <v>45</v>
      </c>
      <c r="AB28" s="23" t="s">
        <v>46</v>
      </c>
      <c r="AC28" s="23" t="s">
        <v>47</v>
      </c>
      <c r="AD28" s="23" t="s">
        <v>35</v>
      </c>
      <c r="AE28" s="23" t="s">
        <v>48</v>
      </c>
      <c r="AF28" s="23" t="s">
        <v>37</v>
      </c>
      <c r="AG28" s="23" t="s">
        <v>38</v>
      </c>
      <c r="AH28" s="23" t="s">
        <v>39</v>
      </c>
      <c r="AI28" s="23" t="s">
        <v>40</v>
      </c>
      <c r="AJ28" s="23" t="s">
        <v>41</v>
      </c>
      <c r="AK28" s="23" t="s">
        <v>42</v>
      </c>
      <c r="AL28" s="23" t="s">
        <v>43</v>
      </c>
      <c r="AM28" s="23" t="s">
        <v>44</v>
      </c>
      <c r="AN28" s="23" t="s">
        <v>45</v>
      </c>
      <c r="AO28" s="23" t="s">
        <v>46</v>
      </c>
      <c r="AP28" s="23" t="s">
        <v>47</v>
      </c>
      <c r="AQ28" s="23"/>
      <c r="AR28" s="23"/>
      <c r="AS28" s="25"/>
    </row>
    <row r="29" spans="1:45" ht="12" customHeight="1" hidden="1">
      <c r="A29" s="10">
        <v>1</v>
      </c>
      <c r="B29" s="10" t="s">
        <v>26</v>
      </c>
      <c r="C29" s="10">
        <f>1757.56</f>
        <v>1757.56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96"/>
      <c r="O29" s="26"/>
      <c r="P29" s="26">
        <f>SUM(D29:O29)</f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>
        <f>SUM(Q29:AB29)</f>
        <v>0</v>
      </c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>
        <f>SUM(AD29:AO29)</f>
        <v>0</v>
      </c>
      <c r="AQ29" s="26"/>
      <c r="AR29" s="26"/>
      <c r="AS29" s="26">
        <f>SUM(AP29,AC29,P29)</f>
        <v>0</v>
      </c>
    </row>
    <row r="30" spans="1:45" ht="12" customHeight="1" hidden="1">
      <c r="A30" s="10">
        <v>2</v>
      </c>
      <c r="B30" s="10" t="s">
        <v>27</v>
      </c>
      <c r="C30" s="10">
        <v>2004.1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96"/>
      <c r="O30" s="26"/>
      <c r="P30" s="26">
        <f>SUM(D30:O30)</f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>
        <f>SUM(Q30:AB30)</f>
        <v>0</v>
      </c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>
        <f>SUM(AD30:AO30)</f>
        <v>0</v>
      </c>
      <c r="AQ30" s="26"/>
      <c r="AR30" s="26"/>
      <c r="AS30" s="26">
        <f>SUM(AP30,AC30,P30)</f>
        <v>0</v>
      </c>
    </row>
    <row r="31" spans="1:45" ht="12" customHeight="1" hidden="1">
      <c r="A31" s="10">
        <v>3</v>
      </c>
      <c r="B31" s="10" t="s">
        <v>28</v>
      </c>
      <c r="C31" s="10">
        <v>2198.1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96"/>
      <c r="O31" s="26"/>
      <c r="P31" s="26">
        <f>SUM(D31:O31)</f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>
        <f>SUM(Q31:AB31)</f>
        <v>0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>
        <f>SUM(AD31:AO31)</f>
        <v>0</v>
      </c>
      <c r="AQ31" s="26"/>
      <c r="AR31" s="26"/>
      <c r="AS31" s="26">
        <f>SUM(AP31,AC31,P31)</f>
        <v>0</v>
      </c>
    </row>
    <row r="32" spans="1:45" ht="12" customHeight="1" hidden="1">
      <c r="A32" s="5">
        <v>3</v>
      </c>
      <c r="B32" s="5" t="s">
        <v>29</v>
      </c>
      <c r="C32" s="5">
        <f aca="true" t="shared" si="2" ref="C32:AP32">SUM(C29:C31)</f>
        <v>5959.76</v>
      </c>
      <c r="D32" s="27">
        <f t="shared" si="2"/>
        <v>0</v>
      </c>
      <c r="E32" s="27">
        <f t="shared" si="2"/>
        <v>0</v>
      </c>
      <c r="F32" s="27">
        <f t="shared" si="2"/>
        <v>0</v>
      </c>
      <c r="G32" s="27">
        <f t="shared" si="2"/>
        <v>0</v>
      </c>
      <c r="H32" s="27">
        <f t="shared" si="2"/>
        <v>0</v>
      </c>
      <c r="I32" s="27">
        <f t="shared" si="2"/>
        <v>0</v>
      </c>
      <c r="J32" s="27">
        <f t="shared" si="2"/>
        <v>0</v>
      </c>
      <c r="K32" s="27">
        <f t="shared" si="2"/>
        <v>0</v>
      </c>
      <c r="L32" s="27">
        <f t="shared" si="2"/>
        <v>0</v>
      </c>
      <c r="M32" s="27">
        <f t="shared" si="2"/>
        <v>0</v>
      </c>
      <c r="N32" s="97">
        <f t="shared" si="2"/>
        <v>0</v>
      </c>
      <c r="O32" s="27">
        <f t="shared" si="2"/>
        <v>0</v>
      </c>
      <c r="P32" s="27">
        <f t="shared" si="2"/>
        <v>0</v>
      </c>
      <c r="Q32" s="27">
        <f t="shared" si="2"/>
        <v>0</v>
      </c>
      <c r="R32" s="27">
        <f t="shared" si="2"/>
        <v>0</v>
      </c>
      <c r="S32" s="27">
        <f t="shared" si="2"/>
        <v>0</v>
      </c>
      <c r="T32" s="27">
        <f t="shared" si="2"/>
        <v>0</v>
      </c>
      <c r="U32" s="27">
        <f t="shared" si="2"/>
        <v>0</v>
      </c>
      <c r="V32" s="27">
        <f t="shared" si="2"/>
        <v>0</v>
      </c>
      <c r="W32" s="27">
        <f t="shared" si="2"/>
        <v>0</v>
      </c>
      <c r="X32" s="27">
        <f t="shared" si="2"/>
        <v>0</v>
      </c>
      <c r="Y32" s="29">
        <f t="shared" si="2"/>
        <v>0</v>
      </c>
      <c r="Z32" s="27">
        <f t="shared" si="2"/>
        <v>0</v>
      </c>
      <c r="AA32" s="27">
        <f t="shared" si="2"/>
        <v>0</v>
      </c>
      <c r="AB32" s="27">
        <f t="shared" si="2"/>
        <v>0</v>
      </c>
      <c r="AC32" s="27">
        <f t="shared" si="2"/>
        <v>0</v>
      </c>
      <c r="AD32" s="27">
        <f t="shared" si="2"/>
        <v>0</v>
      </c>
      <c r="AE32" s="27">
        <f t="shared" si="2"/>
        <v>0</v>
      </c>
      <c r="AF32" s="27">
        <f t="shared" si="2"/>
        <v>0</v>
      </c>
      <c r="AG32" s="27">
        <f t="shared" si="2"/>
        <v>0</v>
      </c>
      <c r="AH32" s="27">
        <f t="shared" si="2"/>
        <v>0</v>
      </c>
      <c r="AI32" s="27">
        <f t="shared" si="2"/>
        <v>0</v>
      </c>
      <c r="AJ32" s="27">
        <f t="shared" si="2"/>
        <v>0</v>
      </c>
      <c r="AK32" s="27">
        <f t="shared" si="2"/>
        <v>0</v>
      </c>
      <c r="AL32" s="27">
        <f t="shared" si="2"/>
        <v>0</v>
      </c>
      <c r="AM32" s="27">
        <f t="shared" si="2"/>
        <v>0</v>
      </c>
      <c r="AN32" s="27">
        <f t="shared" si="2"/>
        <v>0</v>
      </c>
      <c r="AO32" s="27">
        <f t="shared" si="2"/>
        <v>0</v>
      </c>
      <c r="AP32" s="27">
        <f t="shared" si="2"/>
        <v>0</v>
      </c>
      <c r="AQ32" s="27"/>
      <c r="AR32" s="27"/>
      <c r="AS32" s="27">
        <f>SUM(AS29:AS31)</f>
        <v>0</v>
      </c>
    </row>
    <row r="65536" ht="12.75"/>
  </sheetData>
  <sheetProtection selectLockedCells="1" selectUnlockedCells="1"/>
  <autoFilter ref="A1:C9"/>
  <mergeCells count="10">
    <mergeCell ref="A25:AS25"/>
    <mergeCell ref="A2:AS2"/>
    <mergeCell ref="A3:C3"/>
    <mergeCell ref="D4:P4"/>
    <mergeCell ref="Q4:AC4"/>
    <mergeCell ref="AD4:AP4"/>
    <mergeCell ref="A26:C26"/>
    <mergeCell ref="D27:P27"/>
    <mergeCell ref="Q27:AC27"/>
    <mergeCell ref="AD27:AP27"/>
  </mergeCells>
  <printOptions/>
  <pageMargins left="0.7875" right="0.7875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2016-01-19T00:22:37Z</cp:lastPrinted>
  <dcterms:modified xsi:type="dcterms:W3CDTF">2017-03-07T00:59:19Z</dcterms:modified>
  <cp:category/>
  <cp:version/>
  <cp:contentType/>
  <cp:contentStatus/>
</cp:coreProperties>
</file>